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4260" yWindow="-2120" windowWidth="33640" windowHeight="23460"/>
  </bookViews>
  <sheets>
    <sheet name="Oakwood Apartmen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M44" i="1"/>
  <c r="D42" i="1"/>
  <c r="D31" i="1"/>
  <c r="E31" i="1"/>
  <c r="C31" i="1"/>
  <c r="D55" i="1"/>
  <c r="E55" i="1"/>
  <c r="F55" i="1"/>
  <c r="G55" i="1"/>
  <c r="H55" i="1"/>
  <c r="H57" i="1"/>
  <c r="H58" i="1"/>
  <c r="C59" i="1"/>
  <c r="D59" i="1"/>
  <c r="E59" i="1"/>
  <c r="F59" i="1"/>
  <c r="G59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4" i="1"/>
  <c r="H76" i="1"/>
  <c r="H81" i="1"/>
  <c r="C86" i="1"/>
  <c r="C87" i="1"/>
  <c r="C88" i="1"/>
  <c r="C89" i="1"/>
  <c r="C90" i="1"/>
  <c r="G87" i="1"/>
  <c r="C57" i="1"/>
  <c r="C58" i="1"/>
  <c r="C60" i="1"/>
  <c r="C61" i="1"/>
  <c r="C62" i="1"/>
  <c r="C63" i="1"/>
  <c r="C66" i="1"/>
  <c r="C67" i="1"/>
  <c r="C68" i="1"/>
  <c r="C69" i="1"/>
  <c r="C70" i="1"/>
  <c r="C71" i="1"/>
  <c r="C72" i="1"/>
  <c r="C73" i="1"/>
  <c r="C74" i="1"/>
  <c r="C76" i="1"/>
  <c r="C81" i="1"/>
  <c r="C82" i="1"/>
  <c r="C83" i="1"/>
  <c r="D57" i="1"/>
  <c r="D58" i="1"/>
  <c r="D60" i="1"/>
  <c r="D61" i="1"/>
  <c r="D62" i="1"/>
  <c r="D63" i="1"/>
  <c r="D66" i="1"/>
  <c r="D67" i="1"/>
  <c r="D68" i="1"/>
  <c r="D69" i="1"/>
  <c r="D70" i="1"/>
  <c r="D71" i="1"/>
  <c r="D72" i="1"/>
  <c r="D73" i="1"/>
  <c r="D74" i="1"/>
  <c r="D76" i="1"/>
  <c r="D81" i="1"/>
  <c r="D83" i="1"/>
  <c r="E57" i="1"/>
  <c r="E58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6" i="1"/>
  <c r="E81" i="1"/>
  <c r="E83" i="1"/>
  <c r="F57" i="1"/>
  <c r="F58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6" i="1"/>
  <c r="F81" i="1"/>
  <c r="F83" i="1"/>
  <c r="G57" i="1"/>
  <c r="G58" i="1"/>
  <c r="G60" i="1"/>
  <c r="G61" i="1"/>
  <c r="G62" i="1"/>
  <c r="G63" i="1"/>
  <c r="G66" i="1"/>
  <c r="G67" i="1"/>
  <c r="G68" i="1"/>
  <c r="G69" i="1"/>
  <c r="G70" i="1"/>
  <c r="G71" i="1"/>
  <c r="G72" i="1"/>
  <c r="G73" i="1"/>
  <c r="G74" i="1"/>
  <c r="G76" i="1"/>
  <c r="G81" i="1"/>
  <c r="G83" i="1"/>
  <c r="G86" i="1"/>
  <c r="G88" i="1"/>
  <c r="G91" i="1"/>
  <c r="D82" i="1"/>
  <c r="E82" i="1"/>
  <c r="F82" i="1"/>
  <c r="C78" i="1"/>
  <c r="D78" i="1"/>
  <c r="G82" i="1"/>
  <c r="E78" i="1"/>
  <c r="G78" i="1"/>
  <c r="F78" i="1"/>
  <c r="H78" i="1"/>
</calcChain>
</file>

<file path=xl/sharedStrings.xml><?xml version="1.0" encoding="utf-8"?>
<sst xmlns="http://schemas.openxmlformats.org/spreadsheetml/2006/main" count="92" uniqueCount="81">
  <si>
    <t>Building Name</t>
  </si>
  <si>
    <t>Address</t>
  </si>
  <si>
    <t>City</t>
  </si>
  <si>
    <t>State</t>
  </si>
  <si>
    <t>USA</t>
  </si>
  <si>
    <t>Total Units</t>
  </si>
  <si>
    <t xml:space="preserve">Unit Size </t>
  </si>
  <si>
    <t>Building Size (SF)</t>
  </si>
  <si>
    <t>Analysis Begin Date</t>
  </si>
  <si>
    <t>Holding Period</t>
  </si>
  <si>
    <t>Discount Rate</t>
  </si>
  <si>
    <t>Terminal Rate</t>
  </si>
  <si>
    <t>Selling Cost</t>
  </si>
  <si>
    <t>Inputs</t>
  </si>
  <si>
    <t>Apartment Unit</t>
  </si>
  <si>
    <t>Name</t>
  </si>
  <si>
    <t>Two Bedroom</t>
  </si>
  <si>
    <t>Units</t>
  </si>
  <si>
    <t>Monthly Rent</t>
  </si>
  <si>
    <t>Lease Term (Yrs)</t>
  </si>
  <si>
    <t>Market Monthly Rent</t>
  </si>
  <si>
    <t>Market Rent Increase</t>
  </si>
  <si>
    <t>Laundry Income/unit/year</t>
  </si>
  <si>
    <t>Laundry Income increase</t>
  </si>
  <si>
    <t>Market Vacancy Rate</t>
  </si>
  <si>
    <t>Credit Loss Rate</t>
  </si>
  <si>
    <t xml:space="preserve">% of EGI  </t>
  </si>
  <si>
    <t>$ Amount</t>
  </si>
  <si>
    <t>$ per Unit</t>
  </si>
  <si>
    <t>Change %</t>
  </si>
  <si>
    <t>Real Estate Taxes</t>
  </si>
  <si>
    <t>Office Expenses</t>
  </si>
  <si>
    <t>Insurance</t>
  </si>
  <si>
    <t>Repairs &amp; Maintenance</t>
  </si>
  <si>
    <t>Advertising</t>
  </si>
  <si>
    <t>Management</t>
  </si>
  <si>
    <t>Utilities</t>
  </si>
  <si>
    <t>Miscellaneous Expenses</t>
  </si>
  <si>
    <t>Outputs</t>
  </si>
  <si>
    <t>Year</t>
  </si>
  <si>
    <t>Income:</t>
  </si>
  <si>
    <t>Current Rent</t>
  </si>
  <si>
    <t>Market Rent from lease renewals</t>
  </si>
  <si>
    <t>Laundry Income</t>
  </si>
  <si>
    <t>Potential Gross Income (PGI)</t>
  </si>
  <si>
    <t xml:space="preserve">Less: Vacancy </t>
  </si>
  <si>
    <t>Less: Credit Loss</t>
  </si>
  <si>
    <t>Effective Gross Income (EGI)</t>
  </si>
  <si>
    <t>Expenses:</t>
  </si>
  <si>
    <t>Total Expenses</t>
  </si>
  <si>
    <t>Net Operating Income (NOI)</t>
  </si>
  <si>
    <t>Expenses % of EGI</t>
  </si>
  <si>
    <t>Net Operating Income</t>
  </si>
  <si>
    <t>PV Factors</t>
  </si>
  <si>
    <t>Present Value</t>
  </si>
  <si>
    <t>Resale</t>
  </si>
  <si>
    <t>Sum PV NOI</t>
  </si>
  <si>
    <t>PV Resale</t>
  </si>
  <si>
    <t>Net Resale</t>
  </si>
  <si>
    <t>Value</t>
  </si>
  <si>
    <t>PV Factor</t>
  </si>
  <si>
    <t>PVResale</t>
  </si>
  <si>
    <t>Implied Change in Value</t>
  </si>
  <si>
    <t>Sierra Park Town Homes</t>
  </si>
  <si>
    <t>Sierra Park</t>
  </si>
  <si>
    <t>4930 Polk Street</t>
  </si>
  <si>
    <t>N. highlands</t>
  </si>
  <si>
    <t>three Bedroom</t>
  </si>
  <si>
    <t>Four Bedroom</t>
  </si>
  <si>
    <t>Equity</t>
  </si>
  <si>
    <t>Debt</t>
  </si>
  <si>
    <t>Cap Rate</t>
  </si>
  <si>
    <t>Tenant Utility Fee</t>
  </si>
  <si>
    <t>Land value</t>
  </si>
  <si>
    <t>Improvement value</t>
  </si>
  <si>
    <t>Net Accessed Value</t>
  </si>
  <si>
    <t>transfer Type</t>
  </si>
  <si>
    <t>GRANT DEED/CORP. DEED/GIFT DEED/JNT TEN DEED</t>
  </si>
  <si>
    <t>Read more: http://www.city-data.com/forum/sacramento/1674368-homeowners-insurance-california-sacramento-elk-grove.html#ixzz4flqZhPfb</t>
  </si>
  <si>
    <t>~$1350 dwelling, flood, and earthquake.  $3000k</t>
  </si>
  <si>
    <t>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</si>
</sst>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$&quot;#,##0.00"/>
    <numFmt numFmtId="171" formatCode="&quot;$&quot;#,##0"/>
    <numFmt numFmtId="172" formatCode="_(* #,##0.00000_);_(* \(#,##0.00000\);_(* &quot;-&quot;??_);_(@_)"/>
    <numFmt numFmtId="173" formatCode="#,##0.00000_);\(#,##0.00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.5"/>
      <color rgb="FF3F3F3F"/>
      <name val="Open_sansregular"/>
      <family val="2"/>
    </font>
    <font>
      <sz val="13"/>
      <color rgb="FF00000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4" xfId="0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3" borderId="7" xfId="0" applyFont="1" applyFill="1" applyBorder="1"/>
    <xf numFmtId="0" fontId="5" fillId="3" borderId="5" xfId="0" applyFont="1" applyFill="1" applyBorder="1"/>
    <xf numFmtId="169" fontId="5" fillId="3" borderId="5" xfId="1" applyNumberFormat="1" applyFont="1" applyFill="1" applyBorder="1"/>
    <xf numFmtId="0" fontId="4" fillId="0" borderId="5" xfId="0" applyFont="1" applyBorder="1"/>
    <xf numFmtId="14" fontId="5" fillId="3" borderId="5" xfId="0" applyNumberFormat="1" applyFont="1" applyFill="1" applyBorder="1"/>
    <xf numFmtId="0" fontId="5" fillId="0" borderId="4" xfId="0" applyFont="1" applyBorder="1"/>
    <xf numFmtId="10" fontId="5" fillId="3" borderId="5" xfId="3" applyNumberFormat="1" applyFont="1" applyFill="1" applyBorder="1" applyAlignment="1">
      <alignment horizontal="right"/>
    </xf>
    <xf numFmtId="0" fontId="5" fillId="0" borderId="8" xfId="0" applyFont="1" applyBorder="1"/>
    <xf numFmtId="10" fontId="5" fillId="3" borderId="9" xfId="3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3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5" fillId="3" borderId="5" xfId="0" applyNumberFormat="1" applyFont="1" applyFill="1" applyBorder="1" applyAlignment="1">
      <alignment horizontal="right"/>
    </xf>
    <xf numFmtId="169" fontId="4" fillId="0" borderId="0" xfId="1" applyNumberFormat="1" applyFont="1" applyBorder="1"/>
    <xf numFmtId="3" fontId="0" fillId="0" borderId="0" xfId="0" applyNumberFormat="1" applyBorder="1"/>
    <xf numFmtId="166" fontId="5" fillId="3" borderId="5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166" fontId="5" fillId="3" borderId="5" xfId="0" applyNumberFormat="1" applyFont="1" applyFill="1" applyBorder="1"/>
    <xf numFmtId="166" fontId="4" fillId="0" borderId="0" xfId="0" applyNumberFormat="1" applyFont="1" applyBorder="1"/>
    <xf numFmtId="10" fontId="5" fillId="3" borderId="5" xfId="3" applyNumberFormat="1" applyFont="1" applyFill="1" applyBorder="1"/>
    <xf numFmtId="10" fontId="4" fillId="0" borderId="0" xfId="3" applyNumberFormat="1" applyFont="1" applyBorder="1"/>
    <xf numFmtId="0" fontId="7" fillId="0" borderId="4" xfId="0" applyFont="1" applyBorder="1"/>
    <xf numFmtId="170" fontId="4" fillId="0" borderId="0" xfId="0" applyNumberFormat="1" applyFont="1" applyBorder="1"/>
    <xf numFmtId="10" fontId="5" fillId="3" borderId="0" xfId="3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0" fontId="5" fillId="3" borderId="11" xfId="3" applyNumberFormat="1" applyFont="1" applyFill="1" applyBorder="1"/>
    <xf numFmtId="166" fontId="5" fillId="3" borderId="11" xfId="0" applyNumberFormat="1" applyFont="1" applyFill="1" applyBorder="1" applyAlignment="1">
      <alignment horizontal="right"/>
    </xf>
    <xf numFmtId="10" fontId="5" fillId="3" borderId="9" xfId="3" applyNumberFormat="1" applyFont="1" applyFill="1" applyBorder="1"/>
    <xf numFmtId="169" fontId="7" fillId="0" borderId="0" xfId="1" applyNumberFormat="1" applyFont="1" applyBorder="1" applyAlignment="1">
      <alignment horizontal="center"/>
    </xf>
    <xf numFmtId="169" fontId="7" fillId="0" borderId="5" xfId="1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64" fontId="0" fillId="0" borderId="0" xfId="0" applyNumberFormat="1" applyBorder="1"/>
    <xf numFmtId="171" fontId="0" fillId="0" borderId="0" xfId="0" applyNumberFormat="1" applyBorder="1"/>
    <xf numFmtId="171" fontId="0" fillId="0" borderId="5" xfId="0" applyNumberFormat="1" applyBorder="1"/>
    <xf numFmtId="164" fontId="0" fillId="0" borderId="5" xfId="0" applyNumberFormat="1" applyBorder="1"/>
    <xf numFmtId="10" fontId="5" fillId="0" borderId="0" xfId="3" applyNumberFormat="1" applyFont="1" applyBorder="1" applyAlignment="1">
      <alignment horizontal="right"/>
    </xf>
    <xf numFmtId="10" fontId="5" fillId="0" borderId="5" xfId="3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5" xfId="2" applyNumberFormat="1" applyFont="1" applyBorder="1" applyAlignment="1">
      <alignment horizontal="right"/>
    </xf>
    <xf numFmtId="172" fontId="5" fillId="0" borderId="0" xfId="1" applyNumberFormat="1" applyFont="1" applyBorder="1" applyAlignment="1">
      <alignment horizontal="right"/>
    </xf>
    <xf numFmtId="172" fontId="5" fillId="0" borderId="5" xfId="1" applyNumberFormat="1" applyFont="1" applyBorder="1" applyAlignment="1">
      <alignment horizontal="right"/>
    </xf>
    <xf numFmtId="164" fontId="9" fillId="0" borderId="5" xfId="2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10" fillId="0" borderId="0" xfId="2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3" fontId="5" fillId="0" borderId="0" xfId="1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left"/>
    </xf>
    <xf numFmtId="10" fontId="6" fillId="6" borderId="10" xfId="3" applyNumberFormat="1" applyFont="1" applyFill="1" applyBorder="1" applyAlignment="1">
      <alignment horizontal="right"/>
    </xf>
    <xf numFmtId="0" fontId="0" fillId="0" borderId="9" xfId="0" applyBorder="1"/>
    <xf numFmtId="170" fontId="5" fillId="3" borderId="5" xfId="3" applyNumberFormat="1" applyFont="1" applyFill="1" applyBorder="1"/>
    <xf numFmtId="170" fontId="5" fillId="3" borderId="0" xfId="3" applyNumberFormat="1" applyFont="1" applyFill="1" applyBorder="1"/>
    <xf numFmtId="170" fontId="5" fillId="3" borderId="5" xfId="3" applyNumberFormat="1" applyFont="1" applyFill="1" applyBorder="1" applyAlignment="1">
      <alignment horizontal="right"/>
    </xf>
    <xf numFmtId="0" fontId="5" fillId="0" borderId="0" xfId="0" applyFont="1" applyFill="1" applyBorder="1"/>
    <xf numFmtId="0" fontId="14" fillId="0" borderId="0" xfId="0" applyFont="1"/>
    <xf numFmtId="0" fontId="15" fillId="0" borderId="0" xfId="0" applyFont="1"/>
    <xf numFmtId="0" fontId="12" fillId="0" borderId="0" xfId="14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8" fillId="5" borderId="3" xfId="0" applyFont="1" applyFill="1" applyBorder="1" applyAlignment="1"/>
  </cellXfs>
  <cellStyles count="15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ty-data.com/forum/sacramento/1674368-homeowners-insurance-california-sacramento-elk-gro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abSelected="1" topLeftCell="A48" workbookViewId="0">
      <selection activeCell="H39" sqref="H39"/>
    </sheetView>
  </sheetViews>
  <sheetFormatPr baseColWidth="10" defaultColWidth="8.83203125" defaultRowHeight="14" x14ac:dyDescent="0"/>
  <cols>
    <col min="2" max="2" width="28.6640625" bestFit="1" customWidth="1"/>
    <col min="3" max="3" width="15.1640625" bestFit="1" customWidth="1"/>
    <col min="4" max="4" width="13.5" customWidth="1"/>
    <col min="5" max="5" width="16.6640625" customWidth="1"/>
    <col min="6" max="7" width="11.6640625" bestFit="1" customWidth="1"/>
    <col min="8" max="8" width="10.6640625" bestFit="1" customWidth="1"/>
    <col min="13" max="13" width="9.1640625" bestFit="1" customWidth="1"/>
    <col min="258" max="258" width="28.6640625" bestFit="1" customWidth="1"/>
    <col min="259" max="259" width="15.1640625" bestFit="1" customWidth="1"/>
    <col min="260" max="260" width="10.6640625" bestFit="1" customWidth="1"/>
    <col min="261" max="261" width="12.83203125" customWidth="1"/>
    <col min="262" max="263" width="11.6640625" bestFit="1" customWidth="1"/>
    <col min="264" max="264" width="10.6640625" bestFit="1" customWidth="1"/>
    <col min="514" max="514" width="28.6640625" bestFit="1" customWidth="1"/>
    <col min="515" max="515" width="15.1640625" bestFit="1" customWidth="1"/>
    <col min="516" max="516" width="10.6640625" bestFit="1" customWidth="1"/>
    <col min="517" max="517" width="12.83203125" customWidth="1"/>
    <col min="518" max="519" width="11.6640625" bestFit="1" customWidth="1"/>
    <col min="520" max="520" width="10.6640625" bestFit="1" customWidth="1"/>
    <col min="770" max="770" width="28.6640625" bestFit="1" customWidth="1"/>
    <col min="771" max="771" width="15.1640625" bestFit="1" customWidth="1"/>
    <col min="772" max="772" width="10.6640625" bestFit="1" customWidth="1"/>
    <col min="773" max="773" width="12.83203125" customWidth="1"/>
    <col min="774" max="775" width="11.6640625" bestFit="1" customWidth="1"/>
    <col min="776" max="776" width="10.6640625" bestFit="1" customWidth="1"/>
    <col min="1026" max="1026" width="28.6640625" bestFit="1" customWidth="1"/>
    <col min="1027" max="1027" width="15.1640625" bestFit="1" customWidth="1"/>
    <col min="1028" max="1028" width="10.6640625" bestFit="1" customWidth="1"/>
    <col min="1029" max="1029" width="12.83203125" customWidth="1"/>
    <col min="1030" max="1031" width="11.6640625" bestFit="1" customWidth="1"/>
    <col min="1032" max="1032" width="10.6640625" bestFit="1" customWidth="1"/>
    <col min="1282" max="1282" width="28.6640625" bestFit="1" customWidth="1"/>
    <col min="1283" max="1283" width="15.1640625" bestFit="1" customWidth="1"/>
    <col min="1284" max="1284" width="10.6640625" bestFit="1" customWidth="1"/>
    <col min="1285" max="1285" width="12.83203125" customWidth="1"/>
    <col min="1286" max="1287" width="11.6640625" bestFit="1" customWidth="1"/>
    <col min="1288" max="1288" width="10.6640625" bestFit="1" customWidth="1"/>
    <col min="1538" max="1538" width="28.6640625" bestFit="1" customWidth="1"/>
    <col min="1539" max="1539" width="15.1640625" bestFit="1" customWidth="1"/>
    <col min="1540" max="1540" width="10.6640625" bestFit="1" customWidth="1"/>
    <col min="1541" max="1541" width="12.83203125" customWidth="1"/>
    <col min="1542" max="1543" width="11.6640625" bestFit="1" customWidth="1"/>
    <col min="1544" max="1544" width="10.6640625" bestFit="1" customWidth="1"/>
    <col min="1794" max="1794" width="28.6640625" bestFit="1" customWidth="1"/>
    <col min="1795" max="1795" width="15.1640625" bestFit="1" customWidth="1"/>
    <col min="1796" max="1796" width="10.6640625" bestFit="1" customWidth="1"/>
    <col min="1797" max="1797" width="12.83203125" customWidth="1"/>
    <col min="1798" max="1799" width="11.6640625" bestFit="1" customWidth="1"/>
    <col min="1800" max="1800" width="10.6640625" bestFit="1" customWidth="1"/>
    <col min="2050" max="2050" width="28.6640625" bestFit="1" customWidth="1"/>
    <col min="2051" max="2051" width="15.1640625" bestFit="1" customWidth="1"/>
    <col min="2052" max="2052" width="10.6640625" bestFit="1" customWidth="1"/>
    <col min="2053" max="2053" width="12.83203125" customWidth="1"/>
    <col min="2054" max="2055" width="11.6640625" bestFit="1" customWidth="1"/>
    <col min="2056" max="2056" width="10.6640625" bestFit="1" customWidth="1"/>
    <col min="2306" max="2306" width="28.6640625" bestFit="1" customWidth="1"/>
    <col min="2307" max="2307" width="15.1640625" bestFit="1" customWidth="1"/>
    <col min="2308" max="2308" width="10.6640625" bestFit="1" customWidth="1"/>
    <col min="2309" max="2309" width="12.83203125" customWidth="1"/>
    <col min="2310" max="2311" width="11.6640625" bestFit="1" customWidth="1"/>
    <col min="2312" max="2312" width="10.6640625" bestFit="1" customWidth="1"/>
    <col min="2562" max="2562" width="28.6640625" bestFit="1" customWidth="1"/>
    <col min="2563" max="2563" width="15.1640625" bestFit="1" customWidth="1"/>
    <col min="2564" max="2564" width="10.6640625" bestFit="1" customWidth="1"/>
    <col min="2565" max="2565" width="12.83203125" customWidth="1"/>
    <col min="2566" max="2567" width="11.6640625" bestFit="1" customWidth="1"/>
    <col min="2568" max="2568" width="10.6640625" bestFit="1" customWidth="1"/>
    <col min="2818" max="2818" width="28.6640625" bestFit="1" customWidth="1"/>
    <col min="2819" max="2819" width="15.1640625" bestFit="1" customWidth="1"/>
    <col min="2820" max="2820" width="10.6640625" bestFit="1" customWidth="1"/>
    <col min="2821" max="2821" width="12.83203125" customWidth="1"/>
    <col min="2822" max="2823" width="11.6640625" bestFit="1" customWidth="1"/>
    <col min="2824" max="2824" width="10.6640625" bestFit="1" customWidth="1"/>
    <col min="3074" max="3074" width="28.6640625" bestFit="1" customWidth="1"/>
    <col min="3075" max="3075" width="15.1640625" bestFit="1" customWidth="1"/>
    <col min="3076" max="3076" width="10.6640625" bestFit="1" customWidth="1"/>
    <col min="3077" max="3077" width="12.83203125" customWidth="1"/>
    <col min="3078" max="3079" width="11.6640625" bestFit="1" customWidth="1"/>
    <col min="3080" max="3080" width="10.6640625" bestFit="1" customWidth="1"/>
    <col min="3330" max="3330" width="28.6640625" bestFit="1" customWidth="1"/>
    <col min="3331" max="3331" width="15.1640625" bestFit="1" customWidth="1"/>
    <col min="3332" max="3332" width="10.6640625" bestFit="1" customWidth="1"/>
    <col min="3333" max="3333" width="12.83203125" customWidth="1"/>
    <col min="3334" max="3335" width="11.6640625" bestFit="1" customWidth="1"/>
    <col min="3336" max="3336" width="10.6640625" bestFit="1" customWidth="1"/>
    <col min="3586" max="3586" width="28.6640625" bestFit="1" customWidth="1"/>
    <col min="3587" max="3587" width="15.1640625" bestFit="1" customWidth="1"/>
    <col min="3588" max="3588" width="10.6640625" bestFit="1" customWidth="1"/>
    <col min="3589" max="3589" width="12.83203125" customWidth="1"/>
    <col min="3590" max="3591" width="11.6640625" bestFit="1" customWidth="1"/>
    <col min="3592" max="3592" width="10.6640625" bestFit="1" customWidth="1"/>
    <col min="3842" max="3842" width="28.6640625" bestFit="1" customWidth="1"/>
    <col min="3843" max="3843" width="15.1640625" bestFit="1" customWidth="1"/>
    <col min="3844" max="3844" width="10.6640625" bestFit="1" customWidth="1"/>
    <col min="3845" max="3845" width="12.83203125" customWidth="1"/>
    <col min="3846" max="3847" width="11.6640625" bestFit="1" customWidth="1"/>
    <col min="3848" max="3848" width="10.6640625" bestFit="1" customWidth="1"/>
    <col min="4098" max="4098" width="28.6640625" bestFit="1" customWidth="1"/>
    <col min="4099" max="4099" width="15.1640625" bestFit="1" customWidth="1"/>
    <col min="4100" max="4100" width="10.6640625" bestFit="1" customWidth="1"/>
    <col min="4101" max="4101" width="12.83203125" customWidth="1"/>
    <col min="4102" max="4103" width="11.6640625" bestFit="1" customWidth="1"/>
    <col min="4104" max="4104" width="10.6640625" bestFit="1" customWidth="1"/>
    <col min="4354" max="4354" width="28.6640625" bestFit="1" customWidth="1"/>
    <col min="4355" max="4355" width="15.1640625" bestFit="1" customWidth="1"/>
    <col min="4356" max="4356" width="10.6640625" bestFit="1" customWidth="1"/>
    <col min="4357" max="4357" width="12.83203125" customWidth="1"/>
    <col min="4358" max="4359" width="11.6640625" bestFit="1" customWidth="1"/>
    <col min="4360" max="4360" width="10.6640625" bestFit="1" customWidth="1"/>
    <col min="4610" max="4610" width="28.6640625" bestFit="1" customWidth="1"/>
    <col min="4611" max="4611" width="15.1640625" bestFit="1" customWidth="1"/>
    <col min="4612" max="4612" width="10.6640625" bestFit="1" customWidth="1"/>
    <col min="4613" max="4613" width="12.83203125" customWidth="1"/>
    <col min="4614" max="4615" width="11.6640625" bestFit="1" customWidth="1"/>
    <col min="4616" max="4616" width="10.6640625" bestFit="1" customWidth="1"/>
    <col min="4866" max="4866" width="28.6640625" bestFit="1" customWidth="1"/>
    <col min="4867" max="4867" width="15.1640625" bestFit="1" customWidth="1"/>
    <col min="4868" max="4868" width="10.6640625" bestFit="1" customWidth="1"/>
    <col min="4869" max="4869" width="12.83203125" customWidth="1"/>
    <col min="4870" max="4871" width="11.6640625" bestFit="1" customWidth="1"/>
    <col min="4872" max="4872" width="10.6640625" bestFit="1" customWidth="1"/>
    <col min="5122" max="5122" width="28.6640625" bestFit="1" customWidth="1"/>
    <col min="5123" max="5123" width="15.1640625" bestFit="1" customWidth="1"/>
    <col min="5124" max="5124" width="10.6640625" bestFit="1" customWidth="1"/>
    <col min="5125" max="5125" width="12.83203125" customWidth="1"/>
    <col min="5126" max="5127" width="11.6640625" bestFit="1" customWidth="1"/>
    <col min="5128" max="5128" width="10.6640625" bestFit="1" customWidth="1"/>
    <col min="5378" max="5378" width="28.6640625" bestFit="1" customWidth="1"/>
    <col min="5379" max="5379" width="15.1640625" bestFit="1" customWidth="1"/>
    <col min="5380" max="5380" width="10.6640625" bestFit="1" customWidth="1"/>
    <col min="5381" max="5381" width="12.83203125" customWidth="1"/>
    <col min="5382" max="5383" width="11.6640625" bestFit="1" customWidth="1"/>
    <col min="5384" max="5384" width="10.6640625" bestFit="1" customWidth="1"/>
    <col min="5634" max="5634" width="28.6640625" bestFit="1" customWidth="1"/>
    <col min="5635" max="5635" width="15.1640625" bestFit="1" customWidth="1"/>
    <col min="5636" max="5636" width="10.6640625" bestFit="1" customWidth="1"/>
    <col min="5637" max="5637" width="12.83203125" customWidth="1"/>
    <col min="5638" max="5639" width="11.6640625" bestFit="1" customWidth="1"/>
    <col min="5640" max="5640" width="10.6640625" bestFit="1" customWidth="1"/>
    <col min="5890" max="5890" width="28.6640625" bestFit="1" customWidth="1"/>
    <col min="5891" max="5891" width="15.1640625" bestFit="1" customWidth="1"/>
    <col min="5892" max="5892" width="10.6640625" bestFit="1" customWidth="1"/>
    <col min="5893" max="5893" width="12.83203125" customWidth="1"/>
    <col min="5894" max="5895" width="11.6640625" bestFit="1" customWidth="1"/>
    <col min="5896" max="5896" width="10.6640625" bestFit="1" customWidth="1"/>
    <col min="6146" max="6146" width="28.6640625" bestFit="1" customWidth="1"/>
    <col min="6147" max="6147" width="15.1640625" bestFit="1" customWidth="1"/>
    <col min="6148" max="6148" width="10.6640625" bestFit="1" customWidth="1"/>
    <col min="6149" max="6149" width="12.83203125" customWidth="1"/>
    <col min="6150" max="6151" width="11.6640625" bestFit="1" customWidth="1"/>
    <col min="6152" max="6152" width="10.6640625" bestFit="1" customWidth="1"/>
    <col min="6402" max="6402" width="28.6640625" bestFit="1" customWidth="1"/>
    <col min="6403" max="6403" width="15.1640625" bestFit="1" customWidth="1"/>
    <col min="6404" max="6404" width="10.6640625" bestFit="1" customWidth="1"/>
    <col min="6405" max="6405" width="12.83203125" customWidth="1"/>
    <col min="6406" max="6407" width="11.6640625" bestFit="1" customWidth="1"/>
    <col min="6408" max="6408" width="10.6640625" bestFit="1" customWidth="1"/>
    <col min="6658" max="6658" width="28.6640625" bestFit="1" customWidth="1"/>
    <col min="6659" max="6659" width="15.1640625" bestFit="1" customWidth="1"/>
    <col min="6660" max="6660" width="10.6640625" bestFit="1" customWidth="1"/>
    <col min="6661" max="6661" width="12.83203125" customWidth="1"/>
    <col min="6662" max="6663" width="11.6640625" bestFit="1" customWidth="1"/>
    <col min="6664" max="6664" width="10.6640625" bestFit="1" customWidth="1"/>
    <col min="6914" max="6914" width="28.6640625" bestFit="1" customWidth="1"/>
    <col min="6915" max="6915" width="15.1640625" bestFit="1" customWidth="1"/>
    <col min="6916" max="6916" width="10.6640625" bestFit="1" customWidth="1"/>
    <col min="6917" max="6917" width="12.83203125" customWidth="1"/>
    <col min="6918" max="6919" width="11.6640625" bestFit="1" customWidth="1"/>
    <col min="6920" max="6920" width="10.6640625" bestFit="1" customWidth="1"/>
    <col min="7170" max="7170" width="28.6640625" bestFit="1" customWidth="1"/>
    <col min="7171" max="7171" width="15.1640625" bestFit="1" customWidth="1"/>
    <col min="7172" max="7172" width="10.6640625" bestFit="1" customWidth="1"/>
    <col min="7173" max="7173" width="12.83203125" customWidth="1"/>
    <col min="7174" max="7175" width="11.6640625" bestFit="1" customWidth="1"/>
    <col min="7176" max="7176" width="10.6640625" bestFit="1" customWidth="1"/>
    <col min="7426" max="7426" width="28.6640625" bestFit="1" customWidth="1"/>
    <col min="7427" max="7427" width="15.1640625" bestFit="1" customWidth="1"/>
    <col min="7428" max="7428" width="10.6640625" bestFit="1" customWidth="1"/>
    <col min="7429" max="7429" width="12.83203125" customWidth="1"/>
    <col min="7430" max="7431" width="11.6640625" bestFit="1" customWidth="1"/>
    <col min="7432" max="7432" width="10.6640625" bestFit="1" customWidth="1"/>
    <col min="7682" max="7682" width="28.6640625" bestFit="1" customWidth="1"/>
    <col min="7683" max="7683" width="15.1640625" bestFit="1" customWidth="1"/>
    <col min="7684" max="7684" width="10.6640625" bestFit="1" customWidth="1"/>
    <col min="7685" max="7685" width="12.83203125" customWidth="1"/>
    <col min="7686" max="7687" width="11.6640625" bestFit="1" customWidth="1"/>
    <col min="7688" max="7688" width="10.6640625" bestFit="1" customWidth="1"/>
    <col min="7938" max="7938" width="28.6640625" bestFit="1" customWidth="1"/>
    <col min="7939" max="7939" width="15.1640625" bestFit="1" customWidth="1"/>
    <col min="7940" max="7940" width="10.6640625" bestFit="1" customWidth="1"/>
    <col min="7941" max="7941" width="12.83203125" customWidth="1"/>
    <col min="7942" max="7943" width="11.6640625" bestFit="1" customWidth="1"/>
    <col min="7944" max="7944" width="10.6640625" bestFit="1" customWidth="1"/>
    <col min="8194" max="8194" width="28.6640625" bestFit="1" customWidth="1"/>
    <col min="8195" max="8195" width="15.1640625" bestFit="1" customWidth="1"/>
    <col min="8196" max="8196" width="10.6640625" bestFit="1" customWidth="1"/>
    <col min="8197" max="8197" width="12.83203125" customWidth="1"/>
    <col min="8198" max="8199" width="11.6640625" bestFit="1" customWidth="1"/>
    <col min="8200" max="8200" width="10.6640625" bestFit="1" customWidth="1"/>
    <col min="8450" max="8450" width="28.6640625" bestFit="1" customWidth="1"/>
    <col min="8451" max="8451" width="15.1640625" bestFit="1" customWidth="1"/>
    <col min="8452" max="8452" width="10.6640625" bestFit="1" customWidth="1"/>
    <col min="8453" max="8453" width="12.83203125" customWidth="1"/>
    <col min="8454" max="8455" width="11.6640625" bestFit="1" customWidth="1"/>
    <col min="8456" max="8456" width="10.6640625" bestFit="1" customWidth="1"/>
    <col min="8706" max="8706" width="28.6640625" bestFit="1" customWidth="1"/>
    <col min="8707" max="8707" width="15.1640625" bestFit="1" customWidth="1"/>
    <col min="8708" max="8708" width="10.6640625" bestFit="1" customWidth="1"/>
    <col min="8709" max="8709" width="12.83203125" customWidth="1"/>
    <col min="8710" max="8711" width="11.6640625" bestFit="1" customWidth="1"/>
    <col min="8712" max="8712" width="10.6640625" bestFit="1" customWidth="1"/>
    <col min="8962" max="8962" width="28.6640625" bestFit="1" customWidth="1"/>
    <col min="8963" max="8963" width="15.1640625" bestFit="1" customWidth="1"/>
    <col min="8964" max="8964" width="10.6640625" bestFit="1" customWidth="1"/>
    <col min="8965" max="8965" width="12.83203125" customWidth="1"/>
    <col min="8966" max="8967" width="11.6640625" bestFit="1" customWidth="1"/>
    <col min="8968" max="8968" width="10.6640625" bestFit="1" customWidth="1"/>
    <col min="9218" max="9218" width="28.6640625" bestFit="1" customWidth="1"/>
    <col min="9219" max="9219" width="15.1640625" bestFit="1" customWidth="1"/>
    <col min="9220" max="9220" width="10.6640625" bestFit="1" customWidth="1"/>
    <col min="9221" max="9221" width="12.83203125" customWidth="1"/>
    <col min="9222" max="9223" width="11.6640625" bestFit="1" customWidth="1"/>
    <col min="9224" max="9224" width="10.6640625" bestFit="1" customWidth="1"/>
    <col min="9474" max="9474" width="28.6640625" bestFit="1" customWidth="1"/>
    <col min="9475" max="9475" width="15.1640625" bestFit="1" customWidth="1"/>
    <col min="9476" max="9476" width="10.6640625" bestFit="1" customWidth="1"/>
    <col min="9477" max="9477" width="12.83203125" customWidth="1"/>
    <col min="9478" max="9479" width="11.6640625" bestFit="1" customWidth="1"/>
    <col min="9480" max="9480" width="10.6640625" bestFit="1" customWidth="1"/>
    <col min="9730" max="9730" width="28.6640625" bestFit="1" customWidth="1"/>
    <col min="9731" max="9731" width="15.1640625" bestFit="1" customWidth="1"/>
    <col min="9732" max="9732" width="10.6640625" bestFit="1" customWidth="1"/>
    <col min="9733" max="9733" width="12.83203125" customWidth="1"/>
    <col min="9734" max="9735" width="11.6640625" bestFit="1" customWidth="1"/>
    <col min="9736" max="9736" width="10.6640625" bestFit="1" customWidth="1"/>
    <col min="9986" max="9986" width="28.6640625" bestFit="1" customWidth="1"/>
    <col min="9987" max="9987" width="15.1640625" bestFit="1" customWidth="1"/>
    <col min="9988" max="9988" width="10.6640625" bestFit="1" customWidth="1"/>
    <col min="9989" max="9989" width="12.83203125" customWidth="1"/>
    <col min="9990" max="9991" width="11.6640625" bestFit="1" customWidth="1"/>
    <col min="9992" max="9992" width="10.6640625" bestFit="1" customWidth="1"/>
    <col min="10242" max="10242" width="28.6640625" bestFit="1" customWidth="1"/>
    <col min="10243" max="10243" width="15.1640625" bestFit="1" customWidth="1"/>
    <col min="10244" max="10244" width="10.6640625" bestFit="1" customWidth="1"/>
    <col min="10245" max="10245" width="12.83203125" customWidth="1"/>
    <col min="10246" max="10247" width="11.6640625" bestFit="1" customWidth="1"/>
    <col min="10248" max="10248" width="10.6640625" bestFit="1" customWidth="1"/>
    <col min="10498" max="10498" width="28.6640625" bestFit="1" customWidth="1"/>
    <col min="10499" max="10499" width="15.1640625" bestFit="1" customWidth="1"/>
    <col min="10500" max="10500" width="10.6640625" bestFit="1" customWidth="1"/>
    <col min="10501" max="10501" width="12.83203125" customWidth="1"/>
    <col min="10502" max="10503" width="11.6640625" bestFit="1" customWidth="1"/>
    <col min="10504" max="10504" width="10.6640625" bestFit="1" customWidth="1"/>
    <col min="10754" max="10754" width="28.6640625" bestFit="1" customWidth="1"/>
    <col min="10755" max="10755" width="15.1640625" bestFit="1" customWidth="1"/>
    <col min="10756" max="10756" width="10.6640625" bestFit="1" customWidth="1"/>
    <col min="10757" max="10757" width="12.83203125" customWidth="1"/>
    <col min="10758" max="10759" width="11.6640625" bestFit="1" customWidth="1"/>
    <col min="10760" max="10760" width="10.6640625" bestFit="1" customWidth="1"/>
    <col min="11010" max="11010" width="28.6640625" bestFit="1" customWidth="1"/>
    <col min="11011" max="11011" width="15.1640625" bestFit="1" customWidth="1"/>
    <col min="11012" max="11012" width="10.6640625" bestFit="1" customWidth="1"/>
    <col min="11013" max="11013" width="12.83203125" customWidth="1"/>
    <col min="11014" max="11015" width="11.6640625" bestFit="1" customWidth="1"/>
    <col min="11016" max="11016" width="10.6640625" bestFit="1" customWidth="1"/>
    <col min="11266" max="11266" width="28.6640625" bestFit="1" customWidth="1"/>
    <col min="11267" max="11267" width="15.1640625" bestFit="1" customWidth="1"/>
    <col min="11268" max="11268" width="10.6640625" bestFit="1" customWidth="1"/>
    <col min="11269" max="11269" width="12.83203125" customWidth="1"/>
    <col min="11270" max="11271" width="11.6640625" bestFit="1" customWidth="1"/>
    <col min="11272" max="11272" width="10.6640625" bestFit="1" customWidth="1"/>
    <col min="11522" max="11522" width="28.6640625" bestFit="1" customWidth="1"/>
    <col min="11523" max="11523" width="15.1640625" bestFit="1" customWidth="1"/>
    <col min="11524" max="11524" width="10.6640625" bestFit="1" customWidth="1"/>
    <col min="11525" max="11525" width="12.83203125" customWidth="1"/>
    <col min="11526" max="11527" width="11.6640625" bestFit="1" customWidth="1"/>
    <col min="11528" max="11528" width="10.6640625" bestFit="1" customWidth="1"/>
    <col min="11778" max="11778" width="28.6640625" bestFit="1" customWidth="1"/>
    <col min="11779" max="11779" width="15.1640625" bestFit="1" customWidth="1"/>
    <col min="11780" max="11780" width="10.6640625" bestFit="1" customWidth="1"/>
    <col min="11781" max="11781" width="12.83203125" customWidth="1"/>
    <col min="11782" max="11783" width="11.6640625" bestFit="1" customWidth="1"/>
    <col min="11784" max="11784" width="10.6640625" bestFit="1" customWidth="1"/>
    <col min="12034" max="12034" width="28.6640625" bestFit="1" customWidth="1"/>
    <col min="12035" max="12035" width="15.1640625" bestFit="1" customWidth="1"/>
    <col min="12036" max="12036" width="10.6640625" bestFit="1" customWidth="1"/>
    <col min="12037" max="12037" width="12.83203125" customWidth="1"/>
    <col min="12038" max="12039" width="11.6640625" bestFit="1" customWidth="1"/>
    <col min="12040" max="12040" width="10.6640625" bestFit="1" customWidth="1"/>
    <col min="12290" max="12290" width="28.6640625" bestFit="1" customWidth="1"/>
    <col min="12291" max="12291" width="15.1640625" bestFit="1" customWidth="1"/>
    <col min="12292" max="12292" width="10.6640625" bestFit="1" customWidth="1"/>
    <col min="12293" max="12293" width="12.83203125" customWidth="1"/>
    <col min="12294" max="12295" width="11.6640625" bestFit="1" customWidth="1"/>
    <col min="12296" max="12296" width="10.6640625" bestFit="1" customWidth="1"/>
    <col min="12546" max="12546" width="28.6640625" bestFit="1" customWidth="1"/>
    <col min="12547" max="12547" width="15.1640625" bestFit="1" customWidth="1"/>
    <col min="12548" max="12548" width="10.6640625" bestFit="1" customWidth="1"/>
    <col min="12549" max="12549" width="12.83203125" customWidth="1"/>
    <col min="12550" max="12551" width="11.6640625" bestFit="1" customWidth="1"/>
    <col min="12552" max="12552" width="10.6640625" bestFit="1" customWidth="1"/>
    <col min="12802" max="12802" width="28.6640625" bestFit="1" customWidth="1"/>
    <col min="12803" max="12803" width="15.1640625" bestFit="1" customWidth="1"/>
    <col min="12804" max="12804" width="10.6640625" bestFit="1" customWidth="1"/>
    <col min="12805" max="12805" width="12.83203125" customWidth="1"/>
    <col min="12806" max="12807" width="11.6640625" bestFit="1" customWidth="1"/>
    <col min="12808" max="12808" width="10.6640625" bestFit="1" customWidth="1"/>
    <col min="13058" max="13058" width="28.6640625" bestFit="1" customWidth="1"/>
    <col min="13059" max="13059" width="15.1640625" bestFit="1" customWidth="1"/>
    <col min="13060" max="13060" width="10.6640625" bestFit="1" customWidth="1"/>
    <col min="13061" max="13061" width="12.83203125" customWidth="1"/>
    <col min="13062" max="13063" width="11.6640625" bestFit="1" customWidth="1"/>
    <col min="13064" max="13064" width="10.6640625" bestFit="1" customWidth="1"/>
    <col min="13314" max="13314" width="28.6640625" bestFit="1" customWidth="1"/>
    <col min="13315" max="13315" width="15.1640625" bestFit="1" customWidth="1"/>
    <col min="13316" max="13316" width="10.6640625" bestFit="1" customWidth="1"/>
    <col min="13317" max="13317" width="12.83203125" customWidth="1"/>
    <col min="13318" max="13319" width="11.6640625" bestFit="1" customWidth="1"/>
    <col min="13320" max="13320" width="10.6640625" bestFit="1" customWidth="1"/>
    <col min="13570" max="13570" width="28.6640625" bestFit="1" customWidth="1"/>
    <col min="13571" max="13571" width="15.1640625" bestFit="1" customWidth="1"/>
    <col min="13572" max="13572" width="10.6640625" bestFit="1" customWidth="1"/>
    <col min="13573" max="13573" width="12.83203125" customWidth="1"/>
    <col min="13574" max="13575" width="11.6640625" bestFit="1" customWidth="1"/>
    <col min="13576" max="13576" width="10.6640625" bestFit="1" customWidth="1"/>
    <col min="13826" max="13826" width="28.6640625" bestFit="1" customWidth="1"/>
    <col min="13827" max="13827" width="15.1640625" bestFit="1" customWidth="1"/>
    <col min="13828" max="13828" width="10.6640625" bestFit="1" customWidth="1"/>
    <col min="13829" max="13829" width="12.83203125" customWidth="1"/>
    <col min="13830" max="13831" width="11.6640625" bestFit="1" customWidth="1"/>
    <col min="13832" max="13832" width="10.6640625" bestFit="1" customWidth="1"/>
    <col min="14082" max="14082" width="28.6640625" bestFit="1" customWidth="1"/>
    <col min="14083" max="14083" width="15.1640625" bestFit="1" customWidth="1"/>
    <col min="14084" max="14084" width="10.6640625" bestFit="1" customWidth="1"/>
    <col min="14085" max="14085" width="12.83203125" customWidth="1"/>
    <col min="14086" max="14087" width="11.6640625" bestFit="1" customWidth="1"/>
    <col min="14088" max="14088" width="10.6640625" bestFit="1" customWidth="1"/>
    <col min="14338" max="14338" width="28.6640625" bestFit="1" customWidth="1"/>
    <col min="14339" max="14339" width="15.1640625" bestFit="1" customWidth="1"/>
    <col min="14340" max="14340" width="10.6640625" bestFit="1" customWidth="1"/>
    <col min="14341" max="14341" width="12.83203125" customWidth="1"/>
    <col min="14342" max="14343" width="11.6640625" bestFit="1" customWidth="1"/>
    <col min="14344" max="14344" width="10.6640625" bestFit="1" customWidth="1"/>
    <col min="14594" max="14594" width="28.6640625" bestFit="1" customWidth="1"/>
    <col min="14595" max="14595" width="15.1640625" bestFit="1" customWidth="1"/>
    <col min="14596" max="14596" width="10.6640625" bestFit="1" customWidth="1"/>
    <col min="14597" max="14597" width="12.83203125" customWidth="1"/>
    <col min="14598" max="14599" width="11.6640625" bestFit="1" customWidth="1"/>
    <col min="14600" max="14600" width="10.6640625" bestFit="1" customWidth="1"/>
    <col min="14850" max="14850" width="28.6640625" bestFit="1" customWidth="1"/>
    <col min="14851" max="14851" width="15.1640625" bestFit="1" customWidth="1"/>
    <col min="14852" max="14852" width="10.6640625" bestFit="1" customWidth="1"/>
    <col min="14853" max="14853" width="12.83203125" customWidth="1"/>
    <col min="14854" max="14855" width="11.6640625" bestFit="1" customWidth="1"/>
    <col min="14856" max="14856" width="10.6640625" bestFit="1" customWidth="1"/>
    <col min="15106" max="15106" width="28.6640625" bestFit="1" customWidth="1"/>
    <col min="15107" max="15107" width="15.1640625" bestFit="1" customWidth="1"/>
    <col min="15108" max="15108" width="10.6640625" bestFit="1" customWidth="1"/>
    <col min="15109" max="15109" width="12.83203125" customWidth="1"/>
    <col min="15110" max="15111" width="11.6640625" bestFit="1" customWidth="1"/>
    <col min="15112" max="15112" width="10.6640625" bestFit="1" customWidth="1"/>
    <col min="15362" max="15362" width="28.6640625" bestFit="1" customWidth="1"/>
    <col min="15363" max="15363" width="15.1640625" bestFit="1" customWidth="1"/>
    <col min="15364" max="15364" width="10.6640625" bestFit="1" customWidth="1"/>
    <col min="15365" max="15365" width="12.83203125" customWidth="1"/>
    <col min="15366" max="15367" width="11.6640625" bestFit="1" customWidth="1"/>
    <col min="15368" max="15368" width="10.6640625" bestFit="1" customWidth="1"/>
    <col min="15618" max="15618" width="28.6640625" bestFit="1" customWidth="1"/>
    <col min="15619" max="15619" width="15.1640625" bestFit="1" customWidth="1"/>
    <col min="15620" max="15620" width="10.6640625" bestFit="1" customWidth="1"/>
    <col min="15621" max="15621" width="12.83203125" customWidth="1"/>
    <col min="15622" max="15623" width="11.6640625" bestFit="1" customWidth="1"/>
    <col min="15624" max="15624" width="10.6640625" bestFit="1" customWidth="1"/>
    <col min="15874" max="15874" width="28.6640625" bestFit="1" customWidth="1"/>
    <col min="15875" max="15875" width="15.1640625" bestFit="1" customWidth="1"/>
    <col min="15876" max="15876" width="10.6640625" bestFit="1" customWidth="1"/>
    <col min="15877" max="15877" width="12.83203125" customWidth="1"/>
    <col min="15878" max="15879" width="11.6640625" bestFit="1" customWidth="1"/>
    <col min="15880" max="15880" width="10.6640625" bestFit="1" customWidth="1"/>
    <col min="16130" max="16130" width="28.6640625" bestFit="1" customWidth="1"/>
    <col min="16131" max="16131" width="15.1640625" bestFit="1" customWidth="1"/>
    <col min="16132" max="16132" width="10.6640625" bestFit="1" customWidth="1"/>
    <col min="16133" max="16133" width="12.83203125" customWidth="1"/>
    <col min="16134" max="16135" width="11.6640625" bestFit="1" customWidth="1"/>
    <col min="16136" max="16136" width="10.6640625" bestFit="1" customWidth="1"/>
  </cols>
  <sheetData>
    <row r="1" spans="2:10" ht="15" thickBot="1"/>
    <row r="2" spans="2:10" ht="18" thickBot="1">
      <c r="B2" s="79" t="s">
        <v>63</v>
      </c>
      <c r="C2" s="80"/>
      <c r="D2" s="80"/>
      <c r="E2" s="80"/>
      <c r="F2" s="80"/>
      <c r="G2" s="80"/>
      <c r="H2" s="80"/>
      <c r="I2" s="80"/>
      <c r="J2" s="81"/>
    </row>
    <row r="3" spans="2:10" ht="16" thickBot="1">
      <c r="B3" s="1"/>
      <c r="C3" s="2"/>
      <c r="D3" s="3"/>
      <c r="E3" s="3"/>
      <c r="F3" s="3"/>
      <c r="G3" s="3"/>
      <c r="H3" s="3"/>
      <c r="I3" s="3"/>
      <c r="J3" s="4"/>
    </row>
    <row r="4" spans="2:10">
      <c r="B4" s="5" t="s">
        <v>0</v>
      </c>
      <c r="C4" s="6" t="s">
        <v>64</v>
      </c>
      <c r="D4" s="3"/>
      <c r="E4" s="3"/>
      <c r="F4" s="3"/>
      <c r="G4" s="3"/>
      <c r="H4" s="3"/>
      <c r="I4" s="3"/>
      <c r="J4" s="4"/>
    </row>
    <row r="5" spans="2:10">
      <c r="B5" s="1" t="s">
        <v>1</v>
      </c>
      <c r="C5" s="7" t="s">
        <v>65</v>
      </c>
      <c r="D5" s="3"/>
      <c r="E5" s="3"/>
      <c r="F5" s="3"/>
      <c r="G5" s="3"/>
      <c r="H5" s="3"/>
      <c r="I5" s="3"/>
      <c r="J5" s="4"/>
    </row>
    <row r="6" spans="2:10">
      <c r="B6" s="1" t="s">
        <v>2</v>
      </c>
      <c r="C6" s="7" t="s">
        <v>66</v>
      </c>
      <c r="D6" s="3"/>
      <c r="E6" s="3"/>
      <c r="F6" s="3"/>
      <c r="G6" s="3"/>
      <c r="H6" s="3"/>
      <c r="I6" s="3"/>
      <c r="J6" s="4"/>
    </row>
    <row r="7" spans="2:10">
      <c r="B7" s="1" t="s">
        <v>3</v>
      </c>
      <c r="C7" s="7" t="s">
        <v>4</v>
      </c>
      <c r="D7" s="3"/>
      <c r="E7" s="3"/>
      <c r="F7" s="3"/>
      <c r="G7" s="3"/>
      <c r="H7" s="3"/>
      <c r="I7" s="3"/>
      <c r="J7" s="4"/>
    </row>
    <row r="8" spans="2:10">
      <c r="B8" s="1" t="s">
        <v>5</v>
      </c>
      <c r="C8" s="7">
        <v>104</v>
      </c>
      <c r="D8" s="3"/>
      <c r="E8" s="3"/>
      <c r="F8" s="3"/>
      <c r="G8" s="3"/>
      <c r="H8" s="3"/>
      <c r="I8" s="3"/>
      <c r="J8" s="4"/>
    </row>
    <row r="9" spans="2:10">
      <c r="B9" s="1" t="s">
        <v>6</v>
      </c>
      <c r="C9" s="8">
        <v>1191</v>
      </c>
      <c r="D9" s="3"/>
      <c r="E9" s="3"/>
      <c r="F9" s="3"/>
      <c r="G9" s="3"/>
      <c r="H9" s="3"/>
      <c r="I9" s="3"/>
      <c r="J9" s="4"/>
    </row>
    <row r="10" spans="2:10">
      <c r="B10" s="1" t="s">
        <v>7</v>
      </c>
      <c r="C10" s="8">
        <v>123864</v>
      </c>
      <c r="D10" s="3"/>
      <c r="E10" s="3"/>
      <c r="F10" s="3"/>
      <c r="G10" s="3"/>
      <c r="H10" s="3"/>
      <c r="I10" s="3"/>
      <c r="J10" s="4"/>
    </row>
    <row r="11" spans="2:10">
      <c r="B11" s="1"/>
      <c r="C11" s="9"/>
      <c r="D11" s="3"/>
      <c r="E11" s="3"/>
      <c r="F11" s="3"/>
      <c r="G11" s="3"/>
      <c r="H11" s="3"/>
      <c r="I11" s="3"/>
      <c r="J11" s="4"/>
    </row>
    <row r="12" spans="2:10">
      <c r="B12" s="1" t="s">
        <v>8</v>
      </c>
      <c r="C12" s="10">
        <v>42825</v>
      </c>
      <c r="D12" s="3"/>
      <c r="E12" s="3"/>
      <c r="F12" s="3"/>
      <c r="G12" s="3"/>
      <c r="H12" s="3"/>
      <c r="I12" s="3"/>
      <c r="J12" s="4"/>
    </row>
    <row r="13" spans="2:10">
      <c r="B13" s="1" t="s">
        <v>9</v>
      </c>
      <c r="C13" s="7">
        <v>10</v>
      </c>
      <c r="D13" s="3"/>
      <c r="E13" s="3"/>
      <c r="F13" s="3"/>
      <c r="G13" s="3"/>
      <c r="H13" s="3"/>
      <c r="I13" s="3"/>
      <c r="J13" s="4"/>
    </row>
    <row r="14" spans="2:10">
      <c r="B14" s="11" t="s">
        <v>10</v>
      </c>
      <c r="C14" s="12">
        <v>0.11</v>
      </c>
      <c r="D14" s="3"/>
      <c r="E14" s="3"/>
      <c r="F14" s="3"/>
      <c r="G14" s="3"/>
      <c r="H14" s="3"/>
      <c r="I14" s="3"/>
      <c r="J14" s="4"/>
    </row>
    <row r="15" spans="2:10">
      <c r="B15" s="11" t="s">
        <v>11</v>
      </c>
      <c r="C15" s="12">
        <v>0.09</v>
      </c>
      <c r="D15" s="3"/>
      <c r="E15" s="3"/>
      <c r="F15" s="3"/>
      <c r="G15" s="3"/>
      <c r="H15" s="3"/>
      <c r="I15" s="3"/>
      <c r="J15" s="4"/>
    </row>
    <row r="16" spans="2:10" ht="15" thickBot="1">
      <c r="B16" s="13" t="s">
        <v>12</v>
      </c>
      <c r="C16" s="14">
        <v>0.05</v>
      </c>
      <c r="D16" s="3"/>
      <c r="E16" s="3"/>
      <c r="F16" s="3"/>
      <c r="G16" s="3"/>
      <c r="H16" s="3"/>
      <c r="I16" s="3"/>
      <c r="J16" s="4"/>
    </row>
    <row r="17" spans="2:10">
      <c r="B17" s="11" t="s">
        <v>69</v>
      </c>
      <c r="C17" s="12">
        <v>0.25</v>
      </c>
      <c r="D17" s="3"/>
      <c r="E17" s="3"/>
      <c r="F17" s="3"/>
      <c r="G17" s="3"/>
      <c r="H17" s="3"/>
      <c r="I17" s="3"/>
      <c r="J17" s="4"/>
    </row>
    <row r="18" spans="2:10">
      <c r="B18" s="11" t="s">
        <v>70</v>
      </c>
      <c r="C18" s="12">
        <v>0.75</v>
      </c>
      <c r="D18" s="3"/>
      <c r="E18" s="3"/>
      <c r="F18" s="3"/>
      <c r="G18" s="3"/>
      <c r="H18" s="3"/>
      <c r="I18" s="3"/>
      <c r="J18" s="4"/>
    </row>
    <row r="19" spans="2:10">
      <c r="D19" s="3"/>
      <c r="E19" s="3"/>
      <c r="F19" s="3"/>
      <c r="G19" s="3"/>
      <c r="H19" s="3"/>
      <c r="I19" s="3"/>
      <c r="J19" s="4"/>
    </row>
    <row r="20" spans="2:10">
      <c r="B20" s="11" t="s">
        <v>73</v>
      </c>
      <c r="C20" s="73">
        <v>700020</v>
      </c>
      <c r="D20" s="3"/>
      <c r="E20" s="3"/>
      <c r="F20" s="3"/>
      <c r="G20" s="3"/>
      <c r="H20" s="3"/>
      <c r="I20" s="3"/>
      <c r="J20" s="4"/>
    </row>
    <row r="21" spans="2:10">
      <c r="B21" s="11" t="s">
        <v>74</v>
      </c>
      <c r="C21" s="73">
        <v>6040273</v>
      </c>
      <c r="D21" s="3"/>
      <c r="E21" s="3"/>
      <c r="F21" s="3"/>
      <c r="G21" s="3"/>
      <c r="H21" s="3"/>
      <c r="I21" s="3"/>
      <c r="J21" s="4"/>
    </row>
    <row r="22" spans="2:10">
      <c r="B22" s="11" t="s">
        <v>75</v>
      </c>
      <c r="C22" s="73">
        <v>6740293</v>
      </c>
      <c r="D22" s="3"/>
      <c r="E22" s="3"/>
      <c r="F22" s="3"/>
      <c r="G22" s="3"/>
      <c r="H22" s="3"/>
      <c r="I22" s="3"/>
      <c r="J22" s="4"/>
    </row>
    <row r="23" spans="2:10">
      <c r="B23" s="74" t="s">
        <v>76</v>
      </c>
      <c r="C23" s="75" t="s">
        <v>77</v>
      </c>
      <c r="D23" s="3"/>
      <c r="E23" s="3"/>
      <c r="F23" s="3"/>
      <c r="G23" s="3"/>
      <c r="H23" s="3"/>
      <c r="I23" s="3"/>
      <c r="J23" s="4"/>
    </row>
    <row r="24" spans="2:10">
      <c r="D24" s="3"/>
      <c r="E24" s="3"/>
      <c r="F24" s="3"/>
      <c r="G24" s="3"/>
      <c r="H24" s="3"/>
      <c r="I24" s="3"/>
      <c r="J24" s="4"/>
    </row>
    <row r="25" spans="2:10" ht="15" thickBot="1">
      <c r="B25" s="1"/>
      <c r="C25" s="3"/>
      <c r="D25" s="3"/>
      <c r="E25" s="3"/>
      <c r="F25" s="3"/>
      <c r="G25" s="3"/>
      <c r="H25" s="3"/>
      <c r="I25" s="3"/>
      <c r="J25" s="4"/>
    </row>
    <row r="26" spans="2:10" ht="15" thickBot="1">
      <c r="B26" s="15" t="s">
        <v>13</v>
      </c>
      <c r="C26" s="15" t="s">
        <v>14</v>
      </c>
      <c r="D26" s="15" t="s">
        <v>14</v>
      </c>
      <c r="E26" s="15" t="s">
        <v>14</v>
      </c>
      <c r="F26" s="17"/>
      <c r="G26" s="16"/>
      <c r="H26" s="3"/>
      <c r="I26" s="3"/>
      <c r="J26" s="4"/>
    </row>
    <row r="27" spans="2:10">
      <c r="B27" s="1" t="s">
        <v>15</v>
      </c>
      <c r="C27" s="18" t="s">
        <v>16</v>
      </c>
      <c r="D27" s="18" t="s">
        <v>67</v>
      </c>
      <c r="E27" s="18" t="s">
        <v>68</v>
      </c>
      <c r="F27" s="19"/>
      <c r="G27" s="20"/>
      <c r="H27" s="17"/>
      <c r="I27" s="3"/>
      <c r="J27" s="4"/>
    </row>
    <row r="28" spans="2:10">
      <c r="B28" s="11" t="s">
        <v>17</v>
      </c>
      <c r="C28" s="21">
        <v>24</v>
      </c>
      <c r="D28" s="21">
        <v>50</v>
      </c>
      <c r="E28" s="21">
        <v>30</v>
      </c>
      <c r="F28" s="3"/>
      <c r="G28" s="22"/>
      <c r="H28" s="23"/>
      <c r="I28" s="3"/>
      <c r="J28" s="4"/>
    </row>
    <row r="29" spans="2:10">
      <c r="B29" s="11" t="s">
        <v>18</v>
      </c>
      <c r="C29" s="24">
        <v>950</v>
      </c>
      <c r="D29" s="24">
        <v>1250</v>
      </c>
      <c r="E29" s="24">
        <v>1500</v>
      </c>
      <c r="F29" s="3"/>
      <c r="G29" s="25"/>
      <c r="H29" s="3"/>
      <c r="I29" s="3"/>
      <c r="J29" s="4"/>
    </row>
    <row r="30" spans="2:10">
      <c r="B30" s="11" t="s">
        <v>19</v>
      </c>
      <c r="C30" s="26">
        <v>1</v>
      </c>
      <c r="D30" s="26">
        <v>1</v>
      </c>
      <c r="E30" s="26">
        <v>1</v>
      </c>
      <c r="F30" s="3"/>
      <c r="G30" s="27"/>
      <c r="H30" s="3"/>
      <c r="I30" s="3"/>
      <c r="J30" s="4"/>
    </row>
    <row r="31" spans="2:10">
      <c r="B31" s="11" t="s">
        <v>20</v>
      </c>
      <c r="C31" s="28">
        <f>(C32*C29)+C29</f>
        <v>969</v>
      </c>
      <c r="D31" s="28">
        <f t="shared" ref="D31:E31" si="0">(D32*D29)+D29</f>
        <v>1275</v>
      </c>
      <c r="E31" s="28">
        <f t="shared" si="0"/>
        <v>1530</v>
      </c>
      <c r="F31" s="3"/>
      <c r="G31" s="29"/>
      <c r="H31" s="3"/>
      <c r="I31" s="3"/>
      <c r="J31" s="4"/>
    </row>
    <row r="32" spans="2:10">
      <c r="B32" s="11" t="s">
        <v>21</v>
      </c>
      <c r="C32" s="30">
        <v>0.02</v>
      </c>
      <c r="D32" s="30">
        <v>0.02</v>
      </c>
      <c r="E32" s="30">
        <v>0.02</v>
      </c>
      <c r="F32" s="3"/>
      <c r="G32" s="31"/>
      <c r="H32" s="3"/>
      <c r="I32" s="3"/>
      <c r="J32" s="4"/>
    </row>
    <row r="33" spans="2:13">
      <c r="B33" s="11" t="s">
        <v>72</v>
      </c>
      <c r="C33" s="71">
        <v>25</v>
      </c>
      <c r="D33" s="71">
        <v>40</v>
      </c>
      <c r="E33" s="71">
        <v>50</v>
      </c>
      <c r="F33" s="3"/>
      <c r="G33" s="31"/>
      <c r="H33" s="3"/>
      <c r="I33" s="3"/>
      <c r="J33" s="4"/>
    </row>
    <row r="34" spans="2:13">
      <c r="B34" s="11"/>
      <c r="C34" s="71"/>
      <c r="D34" s="72"/>
      <c r="E34" s="72"/>
      <c r="F34" s="3"/>
      <c r="G34" s="31"/>
      <c r="H34" s="3"/>
      <c r="I34" s="3"/>
      <c r="J34" s="4"/>
    </row>
    <row r="35" spans="2:13">
      <c r="B35" s="11" t="s">
        <v>22</v>
      </c>
      <c r="C35" s="24">
        <v>120</v>
      </c>
      <c r="D35" s="3"/>
      <c r="E35" s="3"/>
      <c r="F35" s="3"/>
      <c r="G35" s="3"/>
      <c r="H35" s="3"/>
      <c r="I35" s="3"/>
      <c r="J35" s="4"/>
    </row>
    <row r="36" spans="2:13">
      <c r="B36" s="11" t="s">
        <v>23</v>
      </c>
      <c r="C36" s="30">
        <v>0.01</v>
      </c>
      <c r="D36" s="3"/>
      <c r="E36" s="3"/>
      <c r="F36" s="3"/>
      <c r="G36" s="3"/>
      <c r="H36" s="3"/>
      <c r="I36" s="3"/>
      <c r="J36" s="4"/>
    </row>
    <row r="37" spans="2:13">
      <c r="B37" s="11" t="s">
        <v>71</v>
      </c>
      <c r="C37" s="12">
        <v>5.8000000000000003E-2</v>
      </c>
      <c r="D37" s="3"/>
      <c r="E37" s="3"/>
      <c r="F37" s="3"/>
      <c r="G37" s="3"/>
      <c r="H37" s="3"/>
      <c r="I37" s="3"/>
      <c r="J37" s="4"/>
    </row>
    <row r="38" spans="2:13">
      <c r="B38" s="11" t="s">
        <v>24</v>
      </c>
      <c r="C38" s="30">
        <v>0.05</v>
      </c>
      <c r="D38" s="3"/>
      <c r="E38" s="3"/>
      <c r="F38" s="3"/>
      <c r="G38" s="3"/>
      <c r="H38" s="3"/>
      <c r="I38" s="3"/>
      <c r="J38" s="4"/>
    </row>
    <row r="39" spans="2:13" ht="15" thickBot="1">
      <c r="B39" s="13" t="s">
        <v>25</v>
      </c>
      <c r="C39" s="39">
        <v>0.01</v>
      </c>
      <c r="D39" s="33"/>
      <c r="E39" s="19"/>
      <c r="F39" s="33"/>
      <c r="G39" s="19"/>
      <c r="H39" s="33"/>
      <c r="I39" s="3"/>
      <c r="J39" s="4"/>
    </row>
    <row r="40" spans="2:13" ht="15" thickBot="1">
      <c r="B40" s="11"/>
      <c r="C40" s="19"/>
      <c r="D40" s="33"/>
      <c r="E40" s="19"/>
      <c r="F40" s="33"/>
      <c r="G40" s="19"/>
      <c r="H40" s="33"/>
      <c r="I40" s="3"/>
      <c r="J40" s="4"/>
    </row>
    <row r="41" spans="2:13" ht="15" thickBot="1">
      <c r="B41" s="5"/>
      <c r="C41" s="15" t="s">
        <v>26</v>
      </c>
      <c r="D41" s="15" t="s">
        <v>27</v>
      </c>
      <c r="E41" s="15" t="s">
        <v>28</v>
      </c>
      <c r="F41" s="15" t="s">
        <v>29</v>
      </c>
      <c r="G41" s="3"/>
      <c r="H41" s="3"/>
      <c r="I41" s="3"/>
      <c r="J41" s="4"/>
    </row>
    <row r="42" spans="2:13">
      <c r="B42" s="11" t="s">
        <v>30</v>
      </c>
      <c r="C42" s="34">
        <v>0</v>
      </c>
      <c r="D42" s="35">
        <f>80904.78+30864.14+8877.54+21346.53+40973.34</f>
        <v>182966.33</v>
      </c>
      <c r="E42" s="35">
        <v>0</v>
      </c>
      <c r="F42" s="30">
        <v>2.5000000000000001E-2</v>
      </c>
      <c r="G42" s="3"/>
      <c r="H42" s="3"/>
      <c r="I42" s="3"/>
      <c r="J42" s="4"/>
    </row>
    <row r="43" spans="2:13">
      <c r="B43" s="11" t="s">
        <v>31</v>
      </c>
      <c r="C43" s="34">
        <v>0</v>
      </c>
      <c r="D43" s="35">
        <v>20000</v>
      </c>
      <c r="E43" s="35">
        <v>0</v>
      </c>
      <c r="F43" s="30">
        <v>0.03</v>
      </c>
      <c r="G43" s="36"/>
      <c r="H43" s="17"/>
      <c r="I43" s="3"/>
      <c r="J43" s="4"/>
    </row>
    <row r="44" spans="2:13" ht="17">
      <c r="B44" s="11" t="s">
        <v>32</v>
      </c>
      <c r="C44" s="34">
        <v>0</v>
      </c>
      <c r="D44" s="35">
        <f>(C22/300000)*12*1000</f>
        <v>269611.71999999997</v>
      </c>
      <c r="E44" s="35">
        <v>150</v>
      </c>
      <c r="F44" s="30">
        <v>0.03</v>
      </c>
      <c r="G44" s="76" t="s">
        <v>79</v>
      </c>
      <c r="H44" s="17"/>
      <c r="I44" s="3"/>
      <c r="J44" s="4"/>
      <c r="M44" s="78">
        <f>(C22/300000)*1000*12</f>
        <v>269611.71999999997</v>
      </c>
    </row>
    <row r="45" spans="2:13" ht="17">
      <c r="B45" s="11" t="s">
        <v>33</v>
      </c>
      <c r="C45" s="34">
        <v>0.03</v>
      </c>
      <c r="D45" s="35">
        <v>0</v>
      </c>
      <c r="E45" s="35">
        <v>0</v>
      </c>
      <c r="F45" s="30">
        <v>0</v>
      </c>
      <c r="G45" s="76"/>
      <c r="H45" s="3"/>
      <c r="I45" s="3"/>
      <c r="J45" s="4"/>
    </row>
    <row r="46" spans="2:13">
      <c r="B46" s="11" t="s">
        <v>34</v>
      </c>
      <c r="C46" s="34">
        <v>0</v>
      </c>
      <c r="D46" s="35">
        <v>8000</v>
      </c>
      <c r="E46" s="35">
        <v>0</v>
      </c>
      <c r="F46" s="30">
        <v>0.03</v>
      </c>
      <c r="G46" s="77" t="s">
        <v>78</v>
      </c>
      <c r="H46" s="3"/>
      <c r="I46" s="3"/>
      <c r="J46" s="4"/>
    </row>
    <row r="47" spans="2:13">
      <c r="B47" s="11" t="s">
        <v>35</v>
      </c>
      <c r="C47" s="34">
        <v>0.12</v>
      </c>
      <c r="D47" s="35">
        <v>0</v>
      </c>
      <c r="E47" s="35">
        <v>0</v>
      </c>
      <c r="F47" s="30">
        <v>0</v>
      </c>
      <c r="G47" s="3"/>
      <c r="H47" s="3"/>
      <c r="I47" s="3"/>
      <c r="J47" s="4"/>
    </row>
    <row r="48" spans="2:13">
      <c r="B48" s="11" t="s">
        <v>36</v>
      </c>
      <c r="C48" s="34">
        <v>0</v>
      </c>
      <c r="D48" s="35">
        <v>55000</v>
      </c>
      <c r="E48" s="35">
        <v>0</v>
      </c>
      <c r="F48" s="30">
        <v>0.03</v>
      </c>
      <c r="G48" s="17"/>
      <c r="H48" s="17"/>
      <c r="I48" s="3"/>
      <c r="J48" s="4"/>
    </row>
    <row r="49" spans="2:10">
      <c r="B49" s="11" t="s">
        <v>80</v>
      </c>
      <c r="C49" s="34"/>
      <c r="D49" s="35">
        <v>11900</v>
      </c>
      <c r="E49" s="35"/>
      <c r="F49" s="30"/>
      <c r="G49" s="17"/>
      <c r="H49" s="17"/>
      <c r="I49" s="3"/>
      <c r="J49" s="4"/>
    </row>
    <row r="50" spans="2:10" ht="15" thickBot="1">
      <c r="B50" s="13" t="s">
        <v>37</v>
      </c>
      <c r="C50" s="37">
        <v>0</v>
      </c>
      <c r="D50" s="38">
        <v>15000</v>
      </c>
      <c r="E50" s="38">
        <v>0</v>
      </c>
      <c r="F50" s="39">
        <v>0.03</v>
      </c>
      <c r="G50" s="3"/>
      <c r="H50" s="3"/>
      <c r="I50" s="3"/>
      <c r="J50" s="4"/>
    </row>
    <row r="51" spans="2:10">
      <c r="B51" s="1"/>
      <c r="C51" s="3"/>
      <c r="D51" s="3"/>
      <c r="E51" s="3"/>
      <c r="F51" s="3"/>
      <c r="G51" s="3"/>
      <c r="H51" s="3"/>
      <c r="I51" s="3"/>
      <c r="J51" s="4"/>
    </row>
    <row r="52" spans="2:10">
      <c r="B52" s="1"/>
      <c r="C52" s="3"/>
      <c r="D52" s="3"/>
      <c r="E52" s="3"/>
      <c r="F52" s="3"/>
      <c r="G52" s="3"/>
      <c r="H52" s="3"/>
      <c r="I52" s="3"/>
      <c r="J52" s="4"/>
    </row>
    <row r="53" spans="2:10" ht="15" thickBot="1">
      <c r="B53" s="1"/>
      <c r="C53" s="3"/>
      <c r="D53" s="3"/>
      <c r="E53" s="3"/>
      <c r="F53" s="3"/>
      <c r="G53" s="3"/>
      <c r="H53" s="3"/>
      <c r="I53" s="3"/>
      <c r="J53" s="4"/>
    </row>
    <row r="54" spans="2:10" ht="15" thickBot="1">
      <c r="B54" s="82" t="s">
        <v>38</v>
      </c>
      <c r="C54" s="83"/>
      <c r="D54" s="83"/>
      <c r="E54" s="83"/>
      <c r="F54" s="83"/>
      <c r="G54" s="83"/>
      <c r="H54" s="84"/>
      <c r="I54" s="3"/>
      <c r="J54" s="4"/>
    </row>
    <row r="55" spans="2:10" ht="15" thickBot="1">
      <c r="B55" s="15" t="s">
        <v>39</v>
      </c>
      <c r="C55" s="15">
        <v>1</v>
      </c>
      <c r="D55" s="15">
        <f>C$55+1</f>
        <v>2</v>
      </c>
      <c r="E55" s="15">
        <f>D$55+1</f>
        <v>3</v>
      </c>
      <c r="F55" s="15">
        <f>E$55+1</f>
        <v>4</v>
      </c>
      <c r="G55" s="15">
        <f>F$55+1</f>
        <v>5</v>
      </c>
      <c r="H55" s="15">
        <f>G$55+1</f>
        <v>6</v>
      </c>
      <c r="I55" s="3"/>
      <c r="J55" s="4"/>
    </row>
    <row r="56" spans="2:10">
      <c r="B56" s="32" t="s">
        <v>40</v>
      </c>
      <c r="C56" s="40"/>
      <c r="D56" s="40"/>
      <c r="E56" s="40"/>
      <c r="F56" s="40"/>
      <c r="G56" s="40"/>
      <c r="H56" s="41"/>
      <c r="I56" s="3"/>
      <c r="J56" s="4"/>
    </row>
    <row r="57" spans="2:10">
      <c r="B57" s="11" t="s">
        <v>41</v>
      </c>
      <c r="C57" s="42">
        <f t="shared" ref="C57:H57" si="1">IF($C$30&gt;=C$55,($C$29*12)*$C$28,0)</f>
        <v>273600</v>
      </c>
      <c r="D57" s="42">
        <f t="shared" si="1"/>
        <v>0</v>
      </c>
      <c r="E57" s="42">
        <f t="shared" si="1"/>
        <v>0</v>
      </c>
      <c r="F57" s="42">
        <f t="shared" si="1"/>
        <v>0</v>
      </c>
      <c r="G57" s="42">
        <f t="shared" si="1"/>
        <v>0</v>
      </c>
      <c r="H57" s="43">
        <f t="shared" si="1"/>
        <v>0</v>
      </c>
      <c r="I57" s="3"/>
      <c r="J57" s="4"/>
    </row>
    <row r="58" spans="2:10">
      <c r="B58" s="11" t="s">
        <v>42</v>
      </c>
      <c r="C58" s="44">
        <f t="shared" ref="C58:H58" si="2">IF(C$55&gt;$C$30,($C$31*12)*$C$28*((1+$C$32)^(C$55-1)),0)</f>
        <v>0</v>
      </c>
      <c r="D58" s="44">
        <f t="shared" si="2"/>
        <v>284653.44</v>
      </c>
      <c r="E58" s="44">
        <f t="shared" si="2"/>
        <v>290346.50880000001</v>
      </c>
      <c r="F58" s="44">
        <f t="shared" si="2"/>
        <v>296153.438976</v>
      </c>
      <c r="G58" s="44">
        <f t="shared" si="2"/>
        <v>302076.50775552</v>
      </c>
      <c r="H58" s="45">
        <f t="shared" si="2"/>
        <v>308118.0379106304</v>
      </c>
      <c r="I58" s="3"/>
      <c r="J58" s="4"/>
    </row>
    <row r="59" spans="2:10">
      <c r="B59" s="11" t="s">
        <v>43</v>
      </c>
      <c r="C59" s="46">
        <f>$C$35*$C$28</f>
        <v>2880</v>
      </c>
      <c r="D59" s="47">
        <f>C59*(1+$C$36)</f>
        <v>2908.8</v>
      </c>
      <c r="E59" s="47">
        <f>D59*(1+$C$36)</f>
        <v>2937.8880000000004</v>
      </c>
      <c r="F59" s="47">
        <f>E59*(1+$C$36)</f>
        <v>2967.2668800000006</v>
      </c>
      <c r="G59" s="47">
        <f>F59*(1+$C$36)</f>
        <v>2996.9395488000005</v>
      </c>
      <c r="H59" s="48">
        <f>G59*(1+$C$36)</f>
        <v>3026.9089442880004</v>
      </c>
      <c r="I59" s="3"/>
      <c r="J59" s="4"/>
    </row>
    <row r="60" spans="2:10">
      <c r="B60" s="32" t="s">
        <v>44</v>
      </c>
      <c r="C60" s="46">
        <f t="shared" ref="C60:H60" si="3">SUM(C57:C59)</f>
        <v>276480</v>
      </c>
      <c r="D60" s="46">
        <f t="shared" si="3"/>
        <v>287562.23999999999</v>
      </c>
      <c r="E60" s="46">
        <f t="shared" si="3"/>
        <v>293284.39679999999</v>
      </c>
      <c r="F60" s="46">
        <f t="shared" si="3"/>
        <v>299120.70585600002</v>
      </c>
      <c r="G60" s="46">
        <f t="shared" si="3"/>
        <v>305073.44730432</v>
      </c>
      <c r="H60" s="49">
        <f t="shared" si="3"/>
        <v>311144.94685491838</v>
      </c>
      <c r="I60" s="3"/>
      <c r="J60" s="4"/>
    </row>
    <row r="61" spans="2:10">
      <c r="B61" s="11" t="s">
        <v>45</v>
      </c>
      <c r="C61" s="42">
        <f t="shared" ref="C61:H61" si="4">(C57+C58)*$C$38</f>
        <v>13680</v>
      </c>
      <c r="D61" s="42">
        <f t="shared" si="4"/>
        <v>14232.672</v>
      </c>
      <c r="E61" s="42">
        <f t="shared" si="4"/>
        <v>14517.325440000001</v>
      </c>
      <c r="F61" s="42">
        <f t="shared" si="4"/>
        <v>14807.671948800002</v>
      </c>
      <c r="G61" s="42">
        <f t="shared" si="4"/>
        <v>15103.825387776</v>
      </c>
      <c r="H61" s="43">
        <f t="shared" si="4"/>
        <v>15405.90189553152</v>
      </c>
      <c r="I61" s="3"/>
      <c r="J61" s="4"/>
    </row>
    <row r="62" spans="2:10">
      <c r="B62" s="11" t="s">
        <v>46</v>
      </c>
      <c r="C62" s="42">
        <f t="shared" ref="C62:H62" si="5">C60*$C$39</f>
        <v>2764.8</v>
      </c>
      <c r="D62" s="42">
        <f t="shared" si="5"/>
        <v>2875.6223999999997</v>
      </c>
      <c r="E62" s="42">
        <f t="shared" si="5"/>
        <v>2932.8439680000001</v>
      </c>
      <c r="F62" s="42">
        <f t="shared" si="5"/>
        <v>2991.2070585600004</v>
      </c>
      <c r="G62" s="42">
        <f t="shared" si="5"/>
        <v>3050.7344730432001</v>
      </c>
      <c r="H62" s="43">
        <f t="shared" si="5"/>
        <v>3111.4494685491841</v>
      </c>
      <c r="I62" s="3"/>
      <c r="J62" s="4"/>
    </row>
    <row r="63" spans="2:10">
      <c r="B63" s="32" t="s">
        <v>47</v>
      </c>
      <c r="C63" s="42">
        <f t="shared" ref="C63:H63" si="6">C60-C61-C62</f>
        <v>260035.20000000001</v>
      </c>
      <c r="D63" s="42">
        <f t="shared" si="6"/>
        <v>270453.94559999998</v>
      </c>
      <c r="E63" s="42">
        <f t="shared" si="6"/>
        <v>275834.22739200003</v>
      </c>
      <c r="F63" s="42">
        <f t="shared" si="6"/>
        <v>281321.82684864005</v>
      </c>
      <c r="G63" s="42">
        <f t="shared" si="6"/>
        <v>286918.8874435008</v>
      </c>
      <c r="H63" s="43">
        <f t="shared" si="6"/>
        <v>292627.5954908377</v>
      </c>
      <c r="I63" s="3"/>
      <c r="J63" s="4"/>
    </row>
    <row r="64" spans="2:10">
      <c r="B64" s="32"/>
      <c r="C64" s="42"/>
      <c r="D64" s="42"/>
      <c r="E64" s="42"/>
      <c r="F64" s="42"/>
      <c r="G64" s="42"/>
      <c r="H64" s="43"/>
      <c r="I64" s="3"/>
      <c r="J64" s="4"/>
    </row>
    <row r="65" spans="2:10">
      <c r="B65" s="32" t="s">
        <v>48</v>
      </c>
      <c r="C65" s="42"/>
      <c r="D65" s="42"/>
      <c r="E65" s="42"/>
      <c r="F65" s="42"/>
      <c r="G65" s="42"/>
      <c r="H65" s="43"/>
      <c r="I65" s="3"/>
      <c r="J65" s="4"/>
    </row>
    <row r="66" spans="2:10">
      <c r="B66" s="11" t="s">
        <v>30</v>
      </c>
      <c r="C66" s="42">
        <f t="shared" ref="C66:C72" si="7">IF(C42&gt;0,C42*C$63,IF(D42&gt;0,D42,IF(E42&gt;0,E42*$C$8,0)))</f>
        <v>182966.33</v>
      </c>
      <c r="D66" s="42">
        <f t="shared" ref="D66:D72" si="8">IF(C42&gt;0,C42*D$63,IF(D42&gt;0,D42*((1+F42)^C$55),IF(E42&gt;0,E42*$C$8*((1+F42)^C$55),0)))</f>
        <v>187540.48824999997</v>
      </c>
      <c r="E66" s="42">
        <f t="shared" ref="E66:E72" si="9">IF(C42&gt;0,C42*E$63,IF(D42&gt;0,D42*((1+F42)^D$55),IF(E42&gt;0,E42*$C$8*((1+F42)^D$55),0)))</f>
        <v>192229.00045624998</v>
      </c>
      <c r="F66" s="42">
        <f t="shared" ref="F66:F72" si="10">IF(C42&gt;0,C42*F$63,IF(D42&gt;0,D42*((1+F42)^E$55),IF(E42&gt;0,E42*$C$8*((1+F42)^E$55),0)))</f>
        <v>197034.72546765622</v>
      </c>
      <c r="G66" s="42">
        <f t="shared" ref="G66:G72" si="11">IF(C42&gt;0,C42*G$63,IF(D42&gt;0,D42*((1+F42)^F$55),IF(E42&gt;0,E42*$C$8*((1+F42)^F$55),0)))</f>
        <v>201960.59360434761</v>
      </c>
      <c r="H66" s="43">
        <f t="shared" ref="H66:H72" si="12">IF(C42&gt;0,C42*H$63,IF(D42&gt;0,D42*((1+F42)^G$55),IF(E42&gt;0,E42*$C$8*((1+F42)^G$55),0)))</f>
        <v>207009.60844445627</v>
      </c>
      <c r="I66" s="3"/>
      <c r="J66" s="4"/>
    </row>
    <row r="67" spans="2:10">
      <c r="B67" s="11" t="s">
        <v>31</v>
      </c>
      <c r="C67" s="42">
        <f t="shared" si="7"/>
        <v>20000</v>
      </c>
      <c r="D67" s="42">
        <f t="shared" si="8"/>
        <v>20600</v>
      </c>
      <c r="E67" s="42">
        <f t="shared" si="9"/>
        <v>21218</v>
      </c>
      <c r="F67" s="42">
        <f t="shared" si="10"/>
        <v>21854.54</v>
      </c>
      <c r="G67" s="42">
        <f t="shared" si="11"/>
        <v>22510.176199999998</v>
      </c>
      <c r="H67" s="43">
        <f t="shared" si="12"/>
        <v>23185.481485999997</v>
      </c>
      <c r="I67" s="3"/>
      <c r="J67" s="4"/>
    </row>
    <row r="68" spans="2:10">
      <c r="B68" s="11" t="s">
        <v>32</v>
      </c>
      <c r="C68" s="42">
        <f t="shared" si="7"/>
        <v>269611.71999999997</v>
      </c>
      <c r="D68" s="42">
        <f t="shared" si="8"/>
        <v>277700.07159999997</v>
      </c>
      <c r="E68" s="42">
        <f t="shared" si="9"/>
        <v>286031.07374799997</v>
      </c>
      <c r="F68" s="42">
        <f t="shared" si="10"/>
        <v>294612.00596043997</v>
      </c>
      <c r="G68" s="42">
        <f t="shared" si="11"/>
        <v>303450.36613925314</v>
      </c>
      <c r="H68" s="43">
        <f t="shared" si="12"/>
        <v>312553.87712343072</v>
      </c>
      <c r="I68" s="3"/>
      <c r="J68" s="4"/>
    </row>
    <row r="69" spans="2:10">
      <c r="B69" s="11" t="s">
        <v>33</v>
      </c>
      <c r="C69" s="42">
        <f t="shared" si="7"/>
        <v>7801.0560000000005</v>
      </c>
      <c r="D69" s="42">
        <f t="shared" si="8"/>
        <v>8113.6183679999995</v>
      </c>
      <c r="E69" s="42">
        <f t="shared" si="9"/>
        <v>8275.0268217600005</v>
      </c>
      <c r="F69" s="42">
        <f t="shared" si="10"/>
        <v>8439.6548054592004</v>
      </c>
      <c r="G69" s="42">
        <f t="shared" si="11"/>
        <v>8607.5666233050233</v>
      </c>
      <c r="H69" s="43">
        <f t="shared" si="12"/>
        <v>8778.82786472513</v>
      </c>
      <c r="I69" s="3"/>
      <c r="J69" s="4"/>
    </row>
    <row r="70" spans="2:10">
      <c r="B70" s="11" t="s">
        <v>34</v>
      </c>
      <c r="C70" s="42">
        <f t="shared" si="7"/>
        <v>8000</v>
      </c>
      <c r="D70" s="42">
        <f t="shared" si="8"/>
        <v>8240</v>
      </c>
      <c r="E70" s="42">
        <f t="shared" si="9"/>
        <v>8487.1999999999989</v>
      </c>
      <c r="F70" s="42">
        <f t="shared" si="10"/>
        <v>8741.8160000000007</v>
      </c>
      <c r="G70" s="42">
        <f t="shared" si="11"/>
        <v>9004.0704799999985</v>
      </c>
      <c r="H70" s="43">
        <f t="shared" si="12"/>
        <v>9274.1925943999995</v>
      </c>
      <c r="I70" s="3"/>
      <c r="J70" s="4"/>
    </row>
    <row r="71" spans="2:10">
      <c r="B71" s="11" t="s">
        <v>35</v>
      </c>
      <c r="C71" s="42">
        <f t="shared" si="7"/>
        <v>31204.224000000002</v>
      </c>
      <c r="D71" s="42">
        <f t="shared" si="8"/>
        <v>32454.473471999998</v>
      </c>
      <c r="E71" s="42">
        <f t="shared" si="9"/>
        <v>33100.107287040002</v>
      </c>
      <c r="F71" s="42">
        <f t="shared" si="10"/>
        <v>33758.619221836801</v>
      </c>
      <c r="G71" s="42">
        <f t="shared" si="11"/>
        <v>34430.266493220093</v>
      </c>
      <c r="H71" s="43">
        <f t="shared" si="12"/>
        <v>35115.31145890052</v>
      </c>
      <c r="I71" s="3"/>
      <c r="J71" s="4"/>
    </row>
    <row r="72" spans="2:10">
      <c r="B72" s="11" t="s">
        <v>36</v>
      </c>
      <c r="C72" s="42">
        <f t="shared" si="7"/>
        <v>55000</v>
      </c>
      <c r="D72" s="42">
        <f t="shared" si="8"/>
        <v>56650</v>
      </c>
      <c r="E72" s="42">
        <f t="shared" si="9"/>
        <v>58349.5</v>
      </c>
      <c r="F72" s="42">
        <f t="shared" si="10"/>
        <v>60099.985000000001</v>
      </c>
      <c r="G72" s="42">
        <f t="shared" si="11"/>
        <v>61902.984549999994</v>
      </c>
      <c r="H72" s="43">
        <f t="shared" si="12"/>
        <v>63760.07408649999</v>
      </c>
      <c r="I72" s="3"/>
      <c r="J72" s="4"/>
    </row>
    <row r="73" spans="2:10">
      <c r="B73" s="11" t="s">
        <v>37</v>
      </c>
      <c r="C73" s="42">
        <f>IF(C50&gt;0,C50*C$63,IF(D50&gt;0,D50,IF(E50&gt;0,E50*$C$8,0)))</f>
        <v>15000</v>
      </c>
      <c r="D73" s="42">
        <f>IF(C50&gt;0,C50*D$63,IF(D50&gt;0,D50*((1+F50)^C$55),IF(E50&gt;0,E50*$C$8*((1+F50)^C$55),0)))</f>
        <v>15450</v>
      </c>
      <c r="E73" s="42">
        <f>IF(C50&gt;0,C50*E$63,IF(D50&gt;0,D50*((1+F50)^D$55),IF(E50&gt;0,E50*$C$8*((1+F50)^D$55),0)))</f>
        <v>15913.5</v>
      </c>
      <c r="F73" s="42">
        <f>IF(C50&gt;0,C50*F$63,IF(D50&gt;0,D50*((1+F50)^E$55),IF(E50&gt;0,E50*$C$8*((1+F50)^E$55),0)))</f>
        <v>16390.904999999999</v>
      </c>
      <c r="G73" s="42">
        <f>IF(C50&gt;0,C50*G$63,IF(D50&gt;0,D50*((1+F50)^F$55),IF(E50&gt;0,E50*$C$8*((1+F50)^F$55),0)))</f>
        <v>16882.632149999998</v>
      </c>
      <c r="H73" s="43">
        <f>IF(C50&gt;0,C50*H$63,IF(D50&gt;0,D50*((1+F50)^G$55),IF(E50&gt;0,E50*$C$8*((1+F50)^G$55),0)))</f>
        <v>17389.111114499996</v>
      </c>
      <c r="I73" s="3"/>
      <c r="J73" s="4"/>
    </row>
    <row r="74" spans="2:10">
      <c r="B74" s="32" t="s">
        <v>49</v>
      </c>
      <c r="C74" s="46">
        <f t="shared" ref="C74:H74" si="13">SUM(C66:C73)</f>
        <v>589583.32999999984</v>
      </c>
      <c r="D74" s="46">
        <f t="shared" si="13"/>
        <v>606748.65168999997</v>
      </c>
      <c r="E74" s="46">
        <f t="shared" si="13"/>
        <v>623603.40831304993</v>
      </c>
      <c r="F74" s="46">
        <f t="shared" si="13"/>
        <v>640932.25145539222</v>
      </c>
      <c r="G74" s="46">
        <f t="shared" si="13"/>
        <v>658748.65624012565</v>
      </c>
      <c r="H74" s="49">
        <f t="shared" si="13"/>
        <v>677066.48417291266</v>
      </c>
      <c r="I74" s="3"/>
      <c r="J74" s="4"/>
    </row>
    <row r="75" spans="2:10">
      <c r="B75" s="32"/>
      <c r="C75" s="46"/>
      <c r="D75" s="46"/>
      <c r="E75" s="46"/>
      <c r="F75" s="46"/>
      <c r="G75" s="46"/>
      <c r="H75" s="49"/>
      <c r="I75" s="3"/>
      <c r="J75" s="4"/>
    </row>
    <row r="76" spans="2:10">
      <c r="B76" s="32" t="s">
        <v>50</v>
      </c>
      <c r="C76" s="46">
        <f t="shared" ref="C76:H76" si="14">C63-C74</f>
        <v>-329548.12999999983</v>
      </c>
      <c r="D76" s="46">
        <f t="shared" si="14"/>
        <v>-336294.70608999999</v>
      </c>
      <c r="E76" s="46">
        <f t="shared" si="14"/>
        <v>-347769.18092104991</v>
      </c>
      <c r="F76" s="46">
        <f t="shared" si="14"/>
        <v>-359610.42460675217</v>
      </c>
      <c r="G76" s="46">
        <f t="shared" si="14"/>
        <v>-371829.76879662485</v>
      </c>
      <c r="H76" s="49">
        <f t="shared" si="14"/>
        <v>-384438.88868207496</v>
      </c>
      <c r="I76" s="3"/>
      <c r="J76" s="4"/>
    </row>
    <row r="77" spans="2:10">
      <c r="B77" s="1"/>
      <c r="C77" s="3"/>
      <c r="D77" s="3"/>
      <c r="E77" s="3"/>
      <c r="F77" s="3"/>
      <c r="G77" s="3"/>
      <c r="H77" s="4"/>
      <c r="I77" s="3"/>
      <c r="J77" s="4"/>
    </row>
    <row r="78" spans="2:10">
      <c r="B78" s="11" t="s">
        <v>51</v>
      </c>
      <c r="C78" s="50">
        <f t="shared" ref="C78:H78" si="15">C74/C63</f>
        <v>2.267321231894758</v>
      </c>
      <c r="D78" s="50">
        <f t="shared" si="15"/>
        <v>2.2434453686520741</v>
      </c>
      <c r="E78" s="50">
        <f t="shared" si="15"/>
        <v>2.2607905270103408</v>
      </c>
      <c r="F78" s="50">
        <f t="shared" si="15"/>
        <v>2.2782883881961773</v>
      </c>
      <c r="G78" s="50">
        <f t="shared" si="15"/>
        <v>2.2959403687561157</v>
      </c>
      <c r="H78" s="51">
        <f t="shared" si="15"/>
        <v>2.3137478987148765</v>
      </c>
      <c r="I78" s="3"/>
      <c r="J78" s="4"/>
    </row>
    <row r="79" spans="2:10">
      <c r="B79" s="1"/>
      <c r="C79" s="3"/>
      <c r="D79" s="3"/>
      <c r="E79" s="3"/>
      <c r="F79" s="3"/>
      <c r="G79" s="3"/>
      <c r="H79" s="4"/>
      <c r="I79" s="3"/>
      <c r="J79" s="4"/>
    </row>
    <row r="80" spans="2:10">
      <c r="B80" s="1"/>
      <c r="C80" s="52"/>
      <c r="D80" s="52"/>
      <c r="E80" s="52"/>
      <c r="F80" s="52"/>
      <c r="G80" s="52"/>
      <c r="H80" s="53"/>
      <c r="I80" s="3"/>
      <c r="J80" s="4"/>
    </row>
    <row r="81" spans="2:10">
      <c r="B81" s="11" t="s">
        <v>52</v>
      </c>
      <c r="C81" s="54">
        <f t="shared" ref="C81:H81" si="16">C76</f>
        <v>-329548.12999999983</v>
      </c>
      <c r="D81" s="54">
        <f t="shared" si="16"/>
        <v>-336294.70608999999</v>
      </c>
      <c r="E81" s="54">
        <f t="shared" si="16"/>
        <v>-347769.18092104991</v>
      </c>
      <c r="F81" s="54">
        <f t="shared" si="16"/>
        <v>-359610.42460675217</v>
      </c>
      <c r="G81" s="54">
        <f t="shared" si="16"/>
        <v>-371829.76879662485</v>
      </c>
      <c r="H81" s="55">
        <f t="shared" si="16"/>
        <v>-384438.88868207496</v>
      </c>
      <c r="I81" s="3"/>
      <c r="J81" s="4"/>
    </row>
    <row r="82" spans="2:10">
      <c r="B82" s="11" t="s">
        <v>53</v>
      </c>
      <c r="C82" s="56">
        <f>(1/((1+$C$14)^C55))</f>
        <v>0.9009009009009008</v>
      </c>
      <c r="D82" s="56">
        <f>(1/((1+$C$14)^D55))</f>
        <v>0.8116224332440547</v>
      </c>
      <c r="E82" s="56">
        <f>(1/((1+$C$14)^E55))</f>
        <v>0.73119138130095018</v>
      </c>
      <c r="F82" s="56">
        <f>(1/((1+$C$14)^F55))</f>
        <v>0.65873097414500015</v>
      </c>
      <c r="G82" s="56">
        <f>(1/((1+$C$14)^G55))</f>
        <v>0.5934513280585586</v>
      </c>
      <c r="H82" s="57"/>
      <c r="I82" s="3"/>
      <c r="J82" s="4"/>
    </row>
    <row r="83" spans="2:10">
      <c r="B83" s="11" t="s">
        <v>54</v>
      </c>
      <c r="C83" s="54">
        <f>C81*C82</f>
        <v>-296890.20720720704</v>
      </c>
      <c r="D83" s="54">
        <f>D81*(1/((1+$C$14)^D55))</f>
        <v>-272944.32764386002</v>
      </c>
      <c r="E83" s="54">
        <f>E81*(1/((1+$C$14)^E55))</f>
        <v>-254285.82777156253</v>
      </c>
      <c r="F83" s="54">
        <f>F81*(1/((1+$C$14)^F55))</f>
        <v>-236886.525313903</v>
      </c>
      <c r="G83" s="54">
        <f>G81*(1/((1+$C$14)^G55))</f>
        <v>-220662.8701040638</v>
      </c>
      <c r="H83" s="58"/>
      <c r="I83" s="3"/>
      <c r="J83" s="4"/>
    </row>
    <row r="84" spans="2:10">
      <c r="B84" s="1"/>
      <c r="C84" s="3"/>
      <c r="D84" s="3"/>
      <c r="E84" s="3"/>
      <c r="F84" s="3"/>
      <c r="G84" s="3"/>
      <c r="H84" s="4"/>
      <c r="I84" s="3"/>
      <c r="J84" s="4"/>
    </row>
    <row r="85" spans="2:10">
      <c r="B85" s="1"/>
      <c r="C85" s="52"/>
      <c r="D85" s="52"/>
      <c r="E85" s="52"/>
      <c r="F85" s="3"/>
      <c r="G85" s="3"/>
      <c r="H85" s="53"/>
      <c r="I85" s="3"/>
      <c r="J85" s="4"/>
    </row>
    <row r="86" spans="2:10">
      <c r="B86" s="11" t="s">
        <v>55</v>
      </c>
      <c r="C86" s="54">
        <f>$H$81/$C$15</f>
        <v>-4271543.2075786106</v>
      </c>
      <c r="D86" s="59"/>
      <c r="E86" s="60"/>
      <c r="F86" s="60" t="s">
        <v>56</v>
      </c>
      <c r="G86" s="54">
        <f>C83+D83+E83+F83+G83</f>
        <v>-1281669.7580405963</v>
      </c>
      <c r="H86" s="53"/>
      <c r="I86" s="3"/>
      <c r="J86" s="4"/>
    </row>
    <row r="87" spans="2:10">
      <c r="B87" s="11" t="s">
        <v>12</v>
      </c>
      <c r="C87" s="54">
        <f>$C$86*$C$16</f>
        <v>-213577.16037893054</v>
      </c>
      <c r="D87" s="59"/>
      <c r="E87" s="60"/>
      <c r="F87" s="60" t="s">
        <v>57</v>
      </c>
      <c r="G87" s="61">
        <f>C90</f>
        <v>-1429152.6572175031</v>
      </c>
      <c r="H87" s="53"/>
      <c r="I87" s="3"/>
      <c r="J87" s="4"/>
    </row>
    <row r="88" spans="2:10">
      <c r="B88" s="11" t="s">
        <v>58</v>
      </c>
      <c r="C88" s="54">
        <f>C86-C87</f>
        <v>-4057966.04719968</v>
      </c>
      <c r="D88" s="59"/>
      <c r="E88" s="60"/>
      <c r="F88" s="62" t="s">
        <v>59</v>
      </c>
      <c r="G88" s="54">
        <f>G87+G86</f>
        <v>-2710822.4152580993</v>
      </c>
      <c r="H88" s="53"/>
      <c r="I88" s="3"/>
      <c r="J88" s="4"/>
    </row>
    <row r="89" spans="2:10">
      <c r="B89" s="11" t="s">
        <v>60</v>
      </c>
      <c r="C89" s="63">
        <f>(1/((1+$C$14)^$C$13))</f>
        <v>0.3521844787744669</v>
      </c>
      <c r="D89" s="59"/>
      <c r="E89" s="60"/>
      <c r="F89" s="60"/>
      <c r="G89" s="64"/>
      <c r="H89" s="53"/>
      <c r="I89" s="3"/>
      <c r="J89" s="4"/>
    </row>
    <row r="90" spans="2:10" ht="15" thickBot="1">
      <c r="B90" s="11" t="s">
        <v>61</v>
      </c>
      <c r="C90" s="54">
        <f>C88*C89</f>
        <v>-1429152.6572175031</v>
      </c>
      <c r="D90" s="52"/>
      <c r="E90" s="3"/>
      <c r="F90" s="52"/>
      <c r="G90" s="52"/>
      <c r="H90" s="53"/>
      <c r="I90" s="3"/>
      <c r="J90" s="4"/>
    </row>
    <row r="91" spans="2:10" ht="15" thickBot="1">
      <c r="B91" s="65"/>
      <c r="C91" s="66"/>
      <c r="D91" s="67"/>
      <c r="E91" s="68" t="s">
        <v>62</v>
      </c>
      <c r="F91" s="67"/>
      <c r="G91" s="69">
        <f>(C86/G88)-1</f>
        <v>0.57573701011761558</v>
      </c>
      <c r="H91" s="70"/>
      <c r="I91" s="3"/>
      <c r="J91" s="4"/>
    </row>
    <row r="92" spans="2:10" ht="15" thickBot="1">
      <c r="B92" s="65"/>
      <c r="C92" s="67"/>
      <c r="D92" s="67"/>
      <c r="E92" s="67"/>
      <c r="F92" s="67"/>
      <c r="G92" s="67"/>
      <c r="H92" s="67"/>
      <c r="I92" s="67"/>
      <c r="J92" s="70"/>
    </row>
  </sheetData>
  <mergeCells count="2">
    <mergeCell ref="B2:J2"/>
    <mergeCell ref="B54:H54"/>
  </mergeCells>
  <hyperlinks>
    <hyperlink ref="G46" r:id="rId1" location="ixzz4flqZhPfb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Oakwood Apartment</vt:lpstr>
    </vt:vector>
  </TitlesOfParts>
  <Company>WSOB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</dc:creator>
  <cp:lastModifiedBy>kbah Bah</cp:lastModifiedBy>
  <dcterms:created xsi:type="dcterms:W3CDTF">2013-10-28T00:58:47Z</dcterms:created>
  <dcterms:modified xsi:type="dcterms:W3CDTF">2017-04-30T22:45:59Z</dcterms:modified>
</cp:coreProperties>
</file>