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0440" windowHeight="7680"/>
  </bookViews>
  <sheets>
    <sheet name="Oakwood Apartmen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E45" i="1"/>
  <c r="F45" i="1"/>
  <c r="G45" i="1"/>
  <c r="H45" i="1"/>
  <c r="H47" i="1"/>
  <c r="H48" i="1"/>
  <c r="C49" i="1"/>
  <c r="D49" i="1"/>
  <c r="E49" i="1"/>
  <c r="F49" i="1"/>
  <c r="G49" i="1"/>
  <c r="H49" i="1"/>
  <c r="H50" i="1"/>
  <c r="H51" i="1"/>
  <c r="H52" i="1"/>
  <c r="H53" i="1"/>
  <c r="H56" i="1"/>
  <c r="H57" i="1"/>
  <c r="H58" i="1"/>
  <c r="H59" i="1"/>
  <c r="H60" i="1"/>
  <c r="H61" i="1"/>
  <c r="H62" i="1"/>
  <c r="H63" i="1"/>
  <c r="H64" i="1"/>
  <c r="H66" i="1"/>
  <c r="H71" i="1"/>
  <c r="C76" i="1"/>
  <c r="C77" i="1"/>
  <c r="C78" i="1"/>
  <c r="C79" i="1"/>
  <c r="C80" i="1"/>
  <c r="G77" i="1"/>
  <c r="C47" i="1"/>
  <c r="C48" i="1"/>
  <c r="C50" i="1"/>
  <c r="C51" i="1"/>
  <c r="C52" i="1"/>
  <c r="C53" i="1"/>
  <c r="C56" i="1"/>
  <c r="C57" i="1"/>
  <c r="C58" i="1"/>
  <c r="C59" i="1"/>
  <c r="C60" i="1"/>
  <c r="C61" i="1"/>
  <c r="C62" i="1"/>
  <c r="C63" i="1"/>
  <c r="C64" i="1"/>
  <c r="C66" i="1"/>
  <c r="C71" i="1"/>
  <c r="C72" i="1"/>
  <c r="C73" i="1"/>
  <c r="D47" i="1"/>
  <c r="D48" i="1"/>
  <c r="D50" i="1"/>
  <c r="D51" i="1"/>
  <c r="D52" i="1"/>
  <c r="D53" i="1"/>
  <c r="D56" i="1"/>
  <c r="D57" i="1"/>
  <c r="D58" i="1"/>
  <c r="D59" i="1"/>
  <c r="D60" i="1"/>
  <c r="D61" i="1"/>
  <c r="D62" i="1"/>
  <c r="D63" i="1"/>
  <c r="D64" i="1"/>
  <c r="D66" i="1"/>
  <c r="D71" i="1"/>
  <c r="D73" i="1"/>
  <c r="E47" i="1"/>
  <c r="E48" i="1"/>
  <c r="E50" i="1"/>
  <c r="E51" i="1"/>
  <c r="E52" i="1"/>
  <c r="E53" i="1"/>
  <c r="E56" i="1"/>
  <c r="E57" i="1"/>
  <c r="E58" i="1"/>
  <c r="E59" i="1"/>
  <c r="E60" i="1"/>
  <c r="E61" i="1"/>
  <c r="E62" i="1"/>
  <c r="E63" i="1"/>
  <c r="E64" i="1"/>
  <c r="E66" i="1"/>
  <c r="E71" i="1"/>
  <c r="E73" i="1"/>
  <c r="F47" i="1"/>
  <c r="F48" i="1"/>
  <c r="F50" i="1"/>
  <c r="F51" i="1"/>
  <c r="F52" i="1"/>
  <c r="F53" i="1"/>
  <c r="F56" i="1"/>
  <c r="F57" i="1"/>
  <c r="F58" i="1"/>
  <c r="F59" i="1"/>
  <c r="F60" i="1"/>
  <c r="F61" i="1"/>
  <c r="F62" i="1"/>
  <c r="F63" i="1"/>
  <c r="F64" i="1"/>
  <c r="F66" i="1"/>
  <c r="F71" i="1"/>
  <c r="F73" i="1"/>
  <c r="G47" i="1"/>
  <c r="G48" i="1"/>
  <c r="G50" i="1"/>
  <c r="G51" i="1"/>
  <c r="G52" i="1"/>
  <c r="G53" i="1"/>
  <c r="G56" i="1"/>
  <c r="G57" i="1"/>
  <c r="G58" i="1"/>
  <c r="G59" i="1"/>
  <c r="G60" i="1"/>
  <c r="G61" i="1"/>
  <c r="G62" i="1"/>
  <c r="G63" i="1"/>
  <c r="G64" i="1"/>
  <c r="G66" i="1"/>
  <c r="G71" i="1"/>
  <c r="G73" i="1"/>
  <c r="G76" i="1"/>
  <c r="G78" i="1"/>
  <c r="G81" i="1"/>
  <c r="C10" i="1"/>
  <c r="D72" i="1"/>
  <c r="E72" i="1"/>
  <c r="F72" i="1"/>
  <c r="C68" i="1"/>
  <c r="D68" i="1"/>
  <c r="G72" i="1"/>
  <c r="E68" i="1"/>
  <c r="G68" i="1"/>
  <c r="F68" i="1"/>
  <c r="H68" i="1"/>
</calcChain>
</file>

<file path=xl/sharedStrings.xml><?xml version="1.0" encoding="utf-8"?>
<sst xmlns="http://schemas.openxmlformats.org/spreadsheetml/2006/main" count="76" uniqueCount="67">
  <si>
    <t>Building Name</t>
  </si>
  <si>
    <t>Oakwood</t>
  </si>
  <si>
    <t>Address</t>
  </si>
  <si>
    <t>1234 Elm Street</t>
  </si>
  <si>
    <t>City</t>
  </si>
  <si>
    <t>Anywhere</t>
  </si>
  <si>
    <t>State</t>
  </si>
  <si>
    <t>USA</t>
  </si>
  <si>
    <t>Total Units</t>
  </si>
  <si>
    <t xml:space="preserve">Unit Size </t>
  </si>
  <si>
    <t>Building Size (SF)</t>
  </si>
  <si>
    <t>Analysis Begin Date</t>
  </si>
  <si>
    <t>Holding Period</t>
  </si>
  <si>
    <t>Discount Rate</t>
  </si>
  <si>
    <t>Terminal Rate</t>
  </si>
  <si>
    <t>Selling Cost</t>
  </si>
  <si>
    <t>Inputs</t>
  </si>
  <si>
    <t>Apartment Unit</t>
  </si>
  <si>
    <t>Name</t>
  </si>
  <si>
    <t>Two Bedroom</t>
  </si>
  <si>
    <t>Units</t>
  </si>
  <si>
    <t>Monthly Rent</t>
  </si>
  <si>
    <t>Lease Term (Yrs)</t>
  </si>
  <si>
    <t>Market Monthly Rent</t>
  </si>
  <si>
    <t>Market Rent Increase</t>
  </si>
  <si>
    <t>Laundry Income/unit/year</t>
  </si>
  <si>
    <t>Laundry Income increase</t>
  </si>
  <si>
    <t>Market Vacancy Rate</t>
  </si>
  <si>
    <t>Credit Loss Rate</t>
  </si>
  <si>
    <t xml:space="preserve">% of EGI  </t>
  </si>
  <si>
    <t>$ Amount</t>
  </si>
  <si>
    <t>$ per Unit</t>
  </si>
  <si>
    <t>Change %</t>
  </si>
  <si>
    <t>Real Estate Taxes</t>
  </si>
  <si>
    <t>Office Expenses</t>
  </si>
  <si>
    <t>Insurance</t>
  </si>
  <si>
    <t>Repairs &amp; Maintenance</t>
  </si>
  <si>
    <t>Advertising</t>
  </si>
  <si>
    <t>Management</t>
  </si>
  <si>
    <t>Utilities</t>
  </si>
  <si>
    <t>Miscellaneous Expenses</t>
  </si>
  <si>
    <t>Outputs</t>
  </si>
  <si>
    <t>Year</t>
  </si>
  <si>
    <t>Income:</t>
  </si>
  <si>
    <t>Current Rent</t>
  </si>
  <si>
    <t>Market Rent from lease renewals</t>
  </si>
  <si>
    <t>Laundry Income</t>
  </si>
  <si>
    <t>Potential Gross Income (PGI)</t>
  </si>
  <si>
    <t xml:space="preserve">Less: Vacancy </t>
  </si>
  <si>
    <t>Less: Credit Loss</t>
  </si>
  <si>
    <t>Effective Gross Income (EGI)</t>
  </si>
  <si>
    <t>Expenses:</t>
  </si>
  <si>
    <t>Total Expenses</t>
  </si>
  <si>
    <t>Net Operating Income (NOI)</t>
  </si>
  <si>
    <t>Expenses % of EGI</t>
  </si>
  <si>
    <t>Net Operating Income</t>
  </si>
  <si>
    <t>PV Factors</t>
  </si>
  <si>
    <t>Present Value</t>
  </si>
  <si>
    <t>Resale</t>
  </si>
  <si>
    <t>Sum PV NOI</t>
  </si>
  <si>
    <t>PV Resale</t>
  </si>
  <si>
    <t>Net Resale</t>
  </si>
  <si>
    <t>Value</t>
  </si>
  <si>
    <t>PV Factor</t>
  </si>
  <si>
    <t>PVResale</t>
  </si>
  <si>
    <t>Implied Change in Value</t>
  </si>
  <si>
    <t>Oakwood Apartment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</si>
</sst>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$&quot;#,##0.00"/>
    <numFmt numFmtId="171" formatCode="&quot;$&quot;#,##0"/>
    <numFmt numFmtId="172" formatCode="_(* #,##0.00000_);_(* \(#,##0.00000\);_(* &quot;-&quot;??_);_(@_)"/>
    <numFmt numFmtId="173" formatCode="#,##0.00000_);\(#,##0.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u/>
      <sz val="10"/>
      <name val="Arial"/>
      <family val="2"/>
    </font>
    <font>
      <sz val="14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4" xfId="0" applyBorder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4" fillId="3" borderId="7" xfId="0" applyFont="1" applyFill="1" applyBorder="1"/>
    <xf numFmtId="0" fontId="5" fillId="3" borderId="5" xfId="0" applyFont="1" applyFill="1" applyBorder="1"/>
    <xf numFmtId="169" fontId="5" fillId="3" borderId="5" xfId="1" applyNumberFormat="1" applyFont="1" applyFill="1" applyBorder="1"/>
    <xf numFmtId="0" fontId="4" fillId="0" borderId="5" xfId="0" applyFont="1" applyBorder="1"/>
    <xf numFmtId="14" fontId="5" fillId="3" borderId="5" xfId="0" applyNumberFormat="1" applyFont="1" applyFill="1" applyBorder="1"/>
    <xf numFmtId="0" fontId="5" fillId="0" borderId="4" xfId="0" applyFont="1" applyBorder="1"/>
    <xf numFmtId="10" fontId="5" fillId="3" borderId="5" xfId="3" applyNumberFormat="1" applyFont="1" applyFill="1" applyBorder="1" applyAlignment="1">
      <alignment horizontal="right"/>
    </xf>
    <xf numFmtId="0" fontId="5" fillId="0" borderId="8" xfId="0" applyFont="1" applyBorder="1"/>
    <xf numFmtId="10" fontId="5" fillId="3" borderId="9" xfId="3" applyNumberFormat="1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5" fillId="3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5" fillId="3" borderId="5" xfId="0" applyNumberFormat="1" applyFont="1" applyFill="1" applyBorder="1" applyAlignment="1">
      <alignment horizontal="right"/>
    </xf>
    <xf numFmtId="169" fontId="4" fillId="0" borderId="0" xfId="1" applyNumberFormat="1" applyFont="1" applyBorder="1"/>
    <xf numFmtId="3" fontId="0" fillId="0" borderId="0" xfId="0" applyNumberFormat="1" applyBorder="1"/>
    <xf numFmtId="166" fontId="5" fillId="3" borderId="5" xfId="0" applyNumberFormat="1" applyFont="1" applyFill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9" fontId="5" fillId="3" borderId="5" xfId="1" applyNumberFormat="1" applyFont="1" applyFill="1" applyBorder="1" applyAlignment="1">
      <alignment horizontal="right"/>
    </xf>
    <xf numFmtId="169" fontId="4" fillId="0" borderId="0" xfId="1" applyNumberFormat="1" applyFont="1" applyBorder="1" applyAlignment="1">
      <alignment horizontal="right"/>
    </xf>
    <xf numFmtId="166" fontId="5" fillId="3" borderId="5" xfId="0" applyNumberFormat="1" applyFont="1" applyFill="1" applyBorder="1"/>
    <xf numFmtId="166" fontId="4" fillId="0" borderId="0" xfId="0" applyNumberFormat="1" applyFont="1" applyBorder="1"/>
    <xf numFmtId="10" fontId="5" fillId="3" borderId="5" xfId="3" applyNumberFormat="1" applyFont="1" applyFill="1" applyBorder="1"/>
    <xf numFmtId="10" fontId="4" fillId="0" borderId="0" xfId="3" applyNumberFormat="1" applyFont="1" applyBorder="1"/>
    <xf numFmtId="0" fontId="7" fillId="0" borderId="4" xfId="0" applyFont="1" applyBorder="1"/>
    <xf numFmtId="170" fontId="4" fillId="0" borderId="0" xfId="0" applyNumberFormat="1" applyFont="1" applyBorder="1"/>
    <xf numFmtId="10" fontId="5" fillId="3" borderId="0" xfId="3" applyNumberFormat="1" applyFont="1" applyFill="1" applyBorder="1"/>
    <xf numFmtId="166" fontId="5" fillId="3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0" fontId="5" fillId="3" borderId="11" xfId="3" applyNumberFormat="1" applyFont="1" applyFill="1" applyBorder="1"/>
    <xf numFmtId="166" fontId="5" fillId="3" borderId="11" xfId="0" applyNumberFormat="1" applyFont="1" applyFill="1" applyBorder="1" applyAlignment="1">
      <alignment horizontal="right"/>
    </xf>
    <xf numFmtId="10" fontId="5" fillId="3" borderId="9" xfId="3" applyNumberFormat="1" applyFont="1" applyFill="1" applyBorder="1"/>
    <xf numFmtId="169" fontId="7" fillId="0" borderId="0" xfId="1" applyNumberFormat="1" applyFont="1" applyBorder="1" applyAlignment="1">
      <alignment horizontal="center"/>
    </xf>
    <xf numFmtId="169" fontId="7" fillId="0" borderId="5" xfId="1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right"/>
    </xf>
    <xf numFmtId="164" fontId="5" fillId="0" borderId="5" xfId="2" applyNumberFormat="1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71" fontId="0" fillId="0" borderId="5" xfId="0" applyNumberFormat="1" applyBorder="1" applyAlignment="1">
      <alignment horizontal="right"/>
    </xf>
    <xf numFmtId="164" fontId="0" fillId="0" borderId="0" xfId="0" applyNumberFormat="1" applyBorder="1"/>
    <xf numFmtId="171" fontId="0" fillId="0" borderId="0" xfId="0" applyNumberFormat="1" applyBorder="1"/>
    <xf numFmtId="171" fontId="0" fillId="0" borderId="5" xfId="0" applyNumberFormat="1" applyBorder="1"/>
    <xf numFmtId="164" fontId="0" fillId="0" borderId="5" xfId="0" applyNumberFormat="1" applyBorder="1"/>
    <xf numFmtId="10" fontId="5" fillId="0" borderId="0" xfId="3" applyNumberFormat="1" applyFont="1" applyBorder="1" applyAlignment="1">
      <alignment horizontal="right"/>
    </xf>
    <xf numFmtId="10" fontId="5" fillId="0" borderId="5" xfId="3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64" fontId="7" fillId="0" borderId="0" xfId="2" applyNumberFormat="1" applyFont="1" applyBorder="1" applyAlignment="1">
      <alignment horizontal="right"/>
    </xf>
    <xf numFmtId="164" fontId="7" fillId="0" borderId="5" xfId="2" applyNumberFormat="1" applyFont="1" applyBorder="1" applyAlignment="1">
      <alignment horizontal="right"/>
    </xf>
    <xf numFmtId="172" fontId="5" fillId="0" borderId="0" xfId="1" applyNumberFormat="1" applyFont="1" applyBorder="1" applyAlignment="1">
      <alignment horizontal="right"/>
    </xf>
    <xf numFmtId="172" fontId="5" fillId="0" borderId="5" xfId="1" applyNumberFormat="1" applyFont="1" applyBorder="1" applyAlignment="1">
      <alignment horizontal="right"/>
    </xf>
    <xf numFmtId="164" fontId="9" fillId="0" borderId="5" xfId="2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10" fillId="0" borderId="0" xfId="2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73" fontId="5" fillId="0" borderId="0" xfId="1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0" fontId="0" fillId="0" borderId="8" xfId="0" applyBorder="1"/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left"/>
    </xf>
    <xf numFmtId="10" fontId="6" fillId="6" borderId="10" xfId="3" applyNumberFormat="1" applyFont="1" applyFill="1" applyBorder="1" applyAlignment="1">
      <alignment horizontal="right"/>
    </xf>
    <xf numFmtId="0" fontId="0" fillId="0" borderId="9" xfId="0" applyBorder="1"/>
    <xf numFmtId="0" fontId="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8" fillId="5" borderId="3" xfId="0" applyFont="1" applyFill="1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2"/>
  <sheetViews>
    <sheetView tabSelected="1" topLeftCell="A69" workbookViewId="0">
      <selection activeCell="B78" sqref="B78"/>
    </sheetView>
  </sheetViews>
  <sheetFormatPr baseColWidth="10" defaultColWidth="8.83203125" defaultRowHeight="14" x14ac:dyDescent="0"/>
  <cols>
    <col min="2" max="2" width="28.6640625" bestFit="1" customWidth="1"/>
    <col min="3" max="3" width="15.1640625" bestFit="1" customWidth="1"/>
    <col min="4" max="4" width="10.6640625" bestFit="1" customWidth="1"/>
    <col min="5" max="5" width="12.83203125" customWidth="1"/>
    <col min="6" max="7" width="11.6640625" bestFit="1" customWidth="1"/>
    <col min="8" max="8" width="10.6640625" bestFit="1" customWidth="1"/>
    <col min="258" max="258" width="28.6640625" bestFit="1" customWidth="1"/>
    <col min="259" max="259" width="15.1640625" bestFit="1" customWidth="1"/>
    <col min="260" max="260" width="10.6640625" bestFit="1" customWidth="1"/>
    <col min="261" max="261" width="12.83203125" customWidth="1"/>
    <col min="262" max="263" width="11.6640625" bestFit="1" customWidth="1"/>
    <col min="264" max="264" width="10.6640625" bestFit="1" customWidth="1"/>
    <col min="514" max="514" width="28.6640625" bestFit="1" customWidth="1"/>
    <col min="515" max="515" width="15.1640625" bestFit="1" customWidth="1"/>
    <col min="516" max="516" width="10.6640625" bestFit="1" customWidth="1"/>
    <col min="517" max="517" width="12.83203125" customWidth="1"/>
    <col min="518" max="519" width="11.6640625" bestFit="1" customWidth="1"/>
    <col min="520" max="520" width="10.6640625" bestFit="1" customWidth="1"/>
    <col min="770" max="770" width="28.6640625" bestFit="1" customWidth="1"/>
    <col min="771" max="771" width="15.1640625" bestFit="1" customWidth="1"/>
    <col min="772" max="772" width="10.6640625" bestFit="1" customWidth="1"/>
    <col min="773" max="773" width="12.83203125" customWidth="1"/>
    <col min="774" max="775" width="11.6640625" bestFit="1" customWidth="1"/>
    <col min="776" max="776" width="10.6640625" bestFit="1" customWidth="1"/>
    <col min="1026" max="1026" width="28.6640625" bestFit="1" customWidth="1"/>
    <col min="1027" max="1027" width="15.1640625" bestFit="1" customWidth="1"/>
    <col min="1028" max="1028" width="10.6640625" bestFit="1" customWidth="1"/>
    <col min="1029" max="1029" width="12.83203125" customWidth="1"/>
    <col min="1030" max="1031" width="11.6640625" bestFit="1" customWidth="1"/>
    <col min="1032" max="1032" width="10.6640625" bestFit="1" customWidth="1"/>
    <col min="1282" max="1282" width="28.6640625" bestFit="1" customWidth="1"/>
    <col min="1283" max="1283" width="15.1640625" bestFit="1" customWidth="1"/>
    <col min="1284" max="1284" width="10.6640625" bestFit="1" customWidth="1"/>
    <col min="1285" max="1285" width="12.83203125" customWidth="1"/>
    <col min="1286" max="1287" width="11.6640625" bestFit="1" customWidth="1"/>
    <col min="1288" max="1288" width="10.6640625" bestFit="1" customWidth="1"/>
    <col min="1538" max="1538" width="28.6640625" bestFit="1" customWidth="1"/>
    <col min="1539" max="1539" width="15.1640625" bestFit="1" customWidth="1"/>
    <col min="1540" max="1540" width="10.6640625" bestFit="1" customWidth="1"/>
    <col min="1541" max="1541" width="12.83203125" customWidth="1"/>
    <col min="1542" max="1543" width="11.6640625" bestFit="1" customWidth="1"/>
    <col min="1544" max="1544" width="10.6640625" bestFit="1" customWidth="1"/>
    <col min="1794" max="1794" width="28.6640625" bestFit="1" customWidth="1"/>
    <col min="1795" max="1795" width="15.1640625" bestFit="1" customWidth="1"/>
    <col min="1796" max="1796" width="10.6640625" bestFit="1" customWidth="1"/>
    <col min="1797" max="1797" width="12.83203125" customWidth="1"/>
    <col min="1798" max="1799" width="11.6640625" bestFit="1" customWidth="1"/>
    <col min="1800" max="1800" width="10.6640625" bestFit="1" customWidth="1"/>
    <col min="2050" max="2050" width="28.6640625" bestFit="1" customWidth="1"/>
    <col min="2051" max="2051" width="15.1640625" bestFit="1" customWidth="1"/>
    <col min="2052" max="2052" width="10.6640625" bestFit="1" customWidth="1"/>
    <col min="2053" max="2053" width="12.83203125" customWidth="1"/>
    <col min="2054" max="2055" width="11.6640625" bestFit="1" customWidth="1"/>
    <col min="2056" max="2056" width="10.6640625" bestFit="1" customWidth="1"/>
    <col min="2306" max="2306" width="28.6640625" bestFit="1" customWidth="1"/>
    <col min="2307" max="2307" width="15.1640625" bestFit="1" customWidth="1"/>
    <col min="2308" max="2308" width="10.6640625" bestFit="1" customWidth="1"/>
    <col min="2309" max="2309" width="12.83203125" customWidth="1"/>
    <col min="2310" max="2311" width="11.6640625" bestFit="1" customWidth="1"/>
    <col min="2312" max="2312" width="10.6640625" bestFit="1" customWidth="1"/>
    <col min="2562" max="2562" width="28.6640625" bestFit="1" customWidth="1"/>
    <col min="2563" max="2563" width="15.1640625" bestFit="1" customWidth="1"/>
    <col min="2564" max="2564" width="10.6640625" bestFit="1" customWidth="1"/>
    <col min="2565" max="2565" width="12.83203125" customWidth="1"/>
    <col min="2566" max="2567" width="11.6640625" bestFit="1" customWidth="1"/>
    <col min="2568" max="2568" width="10.6640625" bestFit="1" customWidth="1"/>
    <col min="2818" max="2818" width="28.6640625" bestFit="1" customWidth="1"/>
    <col min="2819" max="2819" width="15.1640625" bestFit="1" customWidth="1"/>
    <col min="2820" max="2820" width="10.6640625" bestFit="1" customWidth="1"/>
    <col min="2821" max="2821" width="12.83203125" customWidth="1"/>
    <col min="2822" max="2823" width="11.6640625" bestFit="1" customWidth="1"/>
    <col min="2824" max="2824" width="10.6640625" bestFit="1" customWidth="1"/>
    <col min="3074" max="3074" width="28.6640625" bestFit="1" customWidth="1"/>
    <col min="3075" max="3075" width="15.1640625" bestFit="1" customWidth="1"/>
    <col min="3076" max="3076" width="10.6640625" bestFit="1" customWidth="1"/>
    <col min="3077" max="3077" width="12.83203125" customWidth="1"/>
    <col min="3078" max="3079" width="11.6640625" bestFit="1" customWidth="1"/>
    <col min="3080" max="3080" width="10.6640625" bestFit="1" customWidth="1"/>
    <col min="3330" max="3330" width="28.6640625" bestFit="1" customWidth="1"/>
    <col min="3331" max="3331" width="15.1640625" bestFit="1" customWidth="1"/>
    <col min="3332" max="3332" width="10.6640625" bestFit="1" customWidth="1"/>
    <col min="3333" max="3333" width="12.83203125" customWidth="1"/>
    <col min="3334" max="3335" width="11.6640625" bestFit="1" customWidth="1"/>
    <col min="3336" max="3336" width="10.6640625" bestFit="1" customWidth="1"/>
    <col min="3586" max="3586" width="28.6640625" bestFit="1" customWidth="1"/>
    <col min="3587" max="3587" width="15.1640625" bestFit="1" customWidth="1"/>
    <col min="3588" max="3588" width="10.6640625" bestFit="1" customWidth="1"/>
    <col min="3589" max="3589" width="12.83203125" customWidth="1"/>
    <col min="3590" max="3591" width="11.6640625" bestFit="1" customWidth="1"/>
    <col min="3592" max="3592" width="10.6640625" bestFit="1" customWidth="1"/>
    <col min="3842" max="3842" width="28.6640625" bestFit="1" customWidth="1"/>
    <col min="3843" max="3843" width="15.1640625" bestFit="1" customWidth="1"/>
    <col min="3844" max="3844" width="10.6640625" bestFit="1" customWidth="1"/>
    <col min="3845" max="3845" width="12.83203125" customWidth="1"/>
    <col min="3846" max="3847" width="11.6640625" bestFit="1" customWidth="1"/>
    <col min="3848" max="3848" width="10.6640625" bestFit="1" customWidth="1"/>
    <col min="4098" max="4098" width="28.6640625" bestFit="1" customWidth="1"/>
    <col min="4099" max="4099" width="15.1640625" bestFit="1" customWidth="1"/>
    <col min="4100" max="4100" width="10.6640625" bestFit="1" customWidth="1"/>
    <col min="4101" max="4101" width="12.83203125" customWidth="1"/>
    <col min="4102" max="4103" width="11.6640625" bestFit="1" customWidth="1"/>
    <col min="4104" max="4104" width="10.6640625" bestFit="1" customWidth="1"/>
    <col min="4354" max="4354" width="28.6640625" bestFit="1" customWidth="1"/>
    <col min="4355" max="4355" width="15.1640625" bestFit="1" customWidth="1"/>
    <col min="4356" max="4356" width="10.6640625" bestFit="1" customWidth="1"/>
    <col min="4357" max="4357" width="12.83203125" customWidth="1"/>
    <col min="4358" max="4359" width="11.6640625" bestFit="1" customWidth="1"/>
    <col min="4360" max="4360" width="10.6640625" bestFit="1" customWidth="1"/>
    <col min="4610" max="4610" width="28.6640625" bestFit="1" customWidth="1"/>
    <col min="4611" max="4611" width="15.1640625" bestFit="1" customWidth="1"/>
    <col min="4612" max="4612" width="10.6640625" bestFit="1" customWidth="1"/>
    <col min="4613" max="4613" width="12.83203125" customWidth="1"/>
    <col min="4614" max="4615" width="11.6640625" bestFit="1" customWidth="1"/>
    <col min="4616" max="4616" width="10.6640625" bestFit="1" customWidth="1"/>
    <col min="4866" max="4866" width="28.6640625" bestFit="1" customWidth="1"/>
    <col min="4867" max="4867" width="15.1640625" bestFit="1" customWidth="1"/>
    <col min="4868" max="4868" width="10.6640625" bestFit="1" customWidth="1"/>
    <col min="4869" max="4869" width="12.83203125" customWidth="1"/>
    <col min="4870" max="4871" width="11.6640625" bestFit="1" customWidth="1"/>
    <col min="4872" max="4872" width="10.6640625" bestFit="1" customWidth="1"/>
    <col min="5122" max="5122" width="28.6640625" bestFit="1" customWidth="1"/>
    <col min="5123" max="5123" width="15.1640625" bestFit="1" customWidth="1"/>
    <col min="5124" max="5124" width="10.6640625" bestFit="1" customWidth="1"/>
    <col min="5125" max="5125" width="12.83203125" customWidth="1"/>
    <col min="5126" max="5127" width="11.6640625" bestFit="1" customWidth="1"/>
    <col min="5128" max="5128" width="10.6640625" bestFit="1" customWidth="1"/>
    <col min="5378" max="5378" width="28.6640625" bestFit="1" customWidth="1"/>
    <col min="5379" max="5379" width="15.1640625" bestFit="1" customWidth="1"/>
    <col min="5380" max="5380" width="10.6640625" bestFit="1" customWidth="1"/>
    <col min="5381" max="5381" width="12.83203125" customWidth="1"/>
    <col min="5382" max="5383" width="11.6640625" bestFit="1" customWidth="1"/>
    <col min="5384" max="5384" width="10.6640625" bestFit="1" customWidth="1"/>
    <col min="5634" max="5634" width="28.6640625" bestFit="1" customWidth="1"/>
    <col min="5635" max="5635" width="15.1640625" bestFit="1" customWidth="1"/>
    <col min="5636" max="5636" width="10.6640625" bestFit="1" customWidth="1"/>
    <col min="5637" max="5637" width="12.83203125" customWidth="1"/>
    <col min="5638" max="5639" width="11.6640625" bestFit="1" customWidth="1"/>
    <col min="5640" max="5640" width="10.6640625" bestFit="1" customWidth="1"/>
    <col min="5890" max="5890" width="28.6640625" bestFit="1" customWidth="1"/>
    <col min="5891" max="5891" width="15.1640625" bestFit="1" customWidth="1"/>
    <col min="5892" max="5892" width="10.6640625" bestFit="1" customWidth="1"/>
    <col min="5893" max="5893" width="12.83203125" customWidth="1"/>
    <col min="5894" max="5895" width="11.6640625" bestFit="1" customWidth="1"/>
    <col min="5896" max="5896" width="10.6640625" bestFit="1" customWidth="1"/>
    <col min="6146" max="6146" width="28.6640625" bestFit="1" customWidth="1"/>
    <col min="6147" max="6147" width="15.1640625" bestFit="1" customWidth="1"/>
    <col min="6148" max="6148" width="10.6640625" bestFit="1" customWidth="1"/>
    <col min="6149" max="6149" width="12.83203125" customWidth="1"/>
    <col min="6150" max="6151" width="11.6640625" bestFit="1" customWidth="1"/>
    <col min="6152" max="6152" width="10.6640625" bestFit="1" customWidth="1"/>
    <col min="6402" max="6402" width="28.6640625" bestFit="1" customWidth="1"/>
    <col min="6403" max="6403" width="15.1640625" bestFit="1" customWidth="1"/>
    <col min="6404" max="6404" width="10.6640625" bestFit="1" customWidth="1"/>
    <col min="6405" max="6405" width="12.83203125" customWidth="1"/>
    <col min="6406" max="6407" width="11.6640625" bestFit="1" customWidth="1"/>
    <col min="6408" max="6408" width="10.6640625" bestFit="1" customWidth="1"/>
    <col min="6658" max="6658" width="28.6640625" bestFit="1" customWidth="1"/>
    <col min="6659" max="6659" width="15.1640625" bestFit="1" customWidth="1"/>
    <col min="6660" max="6660" width="10.6640625" bestFit="1" customWidth="1"/>
    <col min="6661" max="6661" width="12.83203125" customWidth="1"/>
    <col min="6662" max="6663" width="11.6640625" bestFit="1" customWidth="1"/>
    <col min="6664" max="6664" width="10.6640625" bestFit="1" customWidth="1"/>
    <col min="6914" max="6914" width="28.6640625" bestFit="1" customWidth="1"/>
    <col min="6915" max="6915" width="15.1640625" bestFit="1" customWidth="1"/>
    <col min="6916" max="6916" width="10.6640625" bestFit="1" customWidth="1"/>
    <col min="6917" max="6917" width="12.83203125" customWidth="1"/>
    <col min="6918" max="6919" width="11.6640625" bestFit="1" customWidth="1"/>
    <col min="6920" max="6920" width="10.6640625" bestFit="1" customWidth="1"/>
    <col min="7170" max="7170" width="28.6640625" bestFit="1" customWidth="1"/>
    <col min="7171" max="7171" width="15.1640625" bestFit="1" customWidth="1"/>
    <col min="7172" max="7172" width="10.6640625" bestFit="1" customWidth="1"/>
    <col min="7173" max="7173" width="12.83203125" customWidth="1"/>
    <col min="7174" max="7175" width="11.6640625" bestFit="1" customWidth="1"/>
    <col min="7176" max="7176" width="10.6640625" bestFit="1" customWidth="1"/>
    <col min="7426" max="7426" width="28.6640625" bestFit="1" customWidth="1"/>
    <col min="7427" max="7427" width="15.1640625" bestFit="1" customWidth="1"/>
    <col min="7428" max="7428" width="10.6640625" bestFit="1" customWidth="1"/>
    <col min="7429" max="7429" width="12.83203125" customWidth="1"/>
    <col min="7430" max="7431" width="11.6640625" bestFit="1" customWidth="1"/>
    <col min="7432" max="7432" width="10.6640625" bestFit="1" customWidth="1"/>
    <col min="7682" max="7682" width="28.6640625" bestFit="1" customWidth="1"/>
    <col min="7683" max="7683" width="15.1640625" bestFit="1" customWidth="1"/>
    <col min="7684" max="7684" width="10.6640625" bestFit="1" customWidth="1"/>
    <col min="7685" max="7685" width="12.83203125" customWidth="1"/>
    <col min="7686" max="7687" width="11.6640625" bestFit="1" customWidth="1"/>
    <col min="7688" max="7688" width="10.6640625" bestFit="1" customWidth="1"/>
    <col min="7938" max="7938" width="28.6640625" bestFit="1" customWidth="1"/>
    <col min="7939" max="7939" width="15.1640625" bestFit="1" customWidth="1"/>
    <col min="7940" max="7940" width="10.6640625" bestFit="1" customWidth="1"/>
    <col min="7941" max="7941" width="12.83203125" customWidth="1"/>
    <col min="7942" max="7943" width="11.6640625" bestFit="1" customWidth="1"/>
    <col min="7944" max="7944" width="10.6640625" bestFit="1" customWidth="1"/>
    <col min="8194" max="8194" width="28.6640625" bestFit="1" customWidth="1"/>
    <col min="8195" max="8195" width="15.1640625" bestFit="1" customWidth="1"/>
    <col min="8196" max="8196" width="10.6640625" bestFit="1" customWidth="1"/>
    <col min="8197" max="8197" width="12.83203125" customWidth="1"/>
    <col min="8198" max="8199" width="11.6640625" bestFit="1" customWidth="1"/>
    <col min="8200" max="8200" width="10.6640625" bestFit="1" customWidth="1"/>
    <col min="8450" max="8450" width="28.6640625" bestFit="1" customWidth="1"/>
    <col min="8451" max="8451" width="15.1640625" bestFit="1" customWidth="1"/>
    <col min="8452" max="8452" width="10.6640625" bestFit="1" customWidth="1"/>
    <col min="8453" max="8453" width="12.83203125" customWidth="1"/>
    <col min="8454" max="8455" width="11.6640625" bestFit="1" customWidth="1"/>
    <col min="8456" max="8456" width="10.6640625" bestFit="1" customWidth="1"/>
    <col min="8706" max="8706" width="28.6640625" bestFit="1" customWidth="1"/>
    <col min="8707" max="8707" width="15.1640625" bestFit="1" customWidth="1"/>
    <col min="8708" max="8708" width="10.6640625" bestFit="1" customWidth="1"/>
    <col min="8709" max="8709" width="12.83203125" customWidth="1"/>
    <col min="8710" max="8711" width="11.6640625" bestFit="1" customWidth="1"/>
    <col min="8712" max="8712" width="10.6640625" bestFit="1" customWidth="1"/>
    <col min="8962" max="8962" width="28.6640625" bestFit="1" customWidth="1"/>
    <col min="8963" max="8963" width="15.1640625" bestFit="1" customWidth="1"/>
    <col min="8964" max="8964" width="10.6640625" bestFit="1" customWidth="1"/>
    <col min="8965" max="8965" width="12.83203125" customWidth="1"/>
    <col min="8966" max="8967" width="11.6640625" bestFit="1" customWidth="1"/>
    <col min="8968" max="8968" width="10.6640625" bestFit="1" customWidth="1"/>
    <col min="9218" max="9218" width="28.6640625" bestFit="1" customWidth="1"/>
    <col min="9219" max="9219" width="15.1640625" bestFit="1" customWidth="1"/>
    <col min="9220" max="9220" width="10.6640625" bestFit="1" customWidth="1"/>
    <col min="9221" max="9221" width="12.83203125" customWidth="1"/>
    <col min="9222" max="9223" width="11.6640625" bestFit="1" customWidth="1"/>
    <col min="9224" max="9224" width="10.6640625" bestFit="1" customWidth="1"/>
    <col min="9474" max="9474" width="28.6640625" bestFit="1" customWidth="1"/>
    <col min="9475" max="9475" width="15.1640625" bestFit="1" customWidth="1"/>
    <col min="9476" max="9476" width="10.6640625" bestFit="1" customWidth="1"/>
    <col min="9477" max="9477" width="12.83203125" customWidth="1"/>
    <col min="9478" max="9479" width="11.6640625" bestFit="1" customWidth="1"/>
    <col min="9480" max="9480" width="10.6640625" bestFit="1" customWidth="1"/>
    <col min="9730" max="9730" width="28.6640625" bestFit="1" customWidth="1"/>
    <col min="9731" max="9731" width="15.1640625" bestFit="1" customWidth="1"/>
    <col min="9732" max="9732" width="10.6640625" bestFit="1" customWidth="1"/>
    <col min="9733" max="9733" width="12.83203125" customWidth="1"/>
    <col min="9734" max="9735" width="11.6640625" bestFit="1" customWidth="1"/>
    <col min="9736" max="9736" width="10.6640625" bestFit="1" customWidth="1"/>
    <col min="9986" max="9986" width="28.6640625" bestFit="1" customWidth="1"/>
    <col min="9987" max="9987" width="15.1640625" bestFit="1" customWidth="1"/>
    <col min="9988" max="9988" width="10.6640625" bestFit="1" customWidth="1"/>
    <col min="9989" max="9989" width="12.83203125" customWidth="1"/>
    <col min="9990" max="9991" width="11.6640625" bestFit="1" customWidth="1"/>
    <col min="9992" max="9992" width="10.6640625" bestFit="1" customWidth="1"/>
    <col min="10242" max="10242" width="28.6640625" bestFit="1" customWidth="1"/>
    <col min="10243" max="10243" width="15.1640625" bestFit="1" customWidth="1"/>
    <col min="10244" max="10244" width="10.6640625" bestFit="1" customWidth="1"/>
    <col min="10245" max="10245" width="12.83203125" customWidth="1"/>
    <col min="10246" max="10247" width="11.6640625" bestFit="1" customWidth="1"/>
    <col min="10248" max="10248" width="10.6640625" bestFit="1" customWidth="1"/>
    <col min="10498" max="10498" width="28.6640625" bestFit="1" customWidth="1"/>
    <col min="10499" max="10499" width="15.1640625" bestFit="1" customWidth="1"/>
    <col min="10500" max="10500" width="10.6640625" bestFit="1" customWidth="1"/>
    <col min="10501" max="10501" width="12.83203125" customWidth="1"/>
    <col min="10502" max="10503" width="11.6640625" bestFit="1" customWidth="1"/>
    <col min="10504" max="10504" width="10.6640625" bestFit="1" customWidth="1"/>
    <col min="10754" max="10754" width="28.6640625" bestFit="1" customWidth="1"/>
    <col min="10755" max="10755" width="15.1640625" bestFit="1" customWidth="1"/>
    <col min="10756" max="10756" width="10.6640625" bestFit="1" customWidth="1"/>
    <col min="10757" max="10757" width="12.83203125" customWidth="1"/>
    <col min="10758" max="10759" width="11.6640625" bestFit="1" customWidth="1"/>
    <col min="10760" max="10760" width="10.6640625" bestFit="1" customWidth="1"/>
    <col min="11010" max="11010" width="28.6640625" bestFit="1" customWidth="1"/>
    <col min="11011" max="11011" width="15.1640625" bestFit="1" customWidth="1"/>
    <col min="11012" max="11012" width="10.6640625" bestFit="1" customWidth="1"/>
    <col min="11013" max="11013" width="12.83203125" customWidth="1"/>
    <col min="11014" max="11015" width="11.6640625" bestFit="1" customWidth="1"/>
    <col min="11016" max="11016" width="10.6640625" bestFit="1" customWidth="1"/>
    <col min="11266" max="11266" width="28.6640625" bestFit="1" customWidth="1"/>
    <col min="11267" max="11267" width="15.1640625" bestFit="1" customWidth="1"/>
    <col min="11268" max="11268" width="10.6640625" bestFit="1" customWidth="1"/>
    <col min="11269" max="11269" width="12.83203125" customWidth="1"/>
    <col min="11270" max="11271" width="11.6640625" bestFit="1" customWidth="1"/>
    <col min="11272" max="11272" width="10.6640625" bestFit="1" customWidth="1"/>
    <col min="11522" max="11522" width="28.6640625" bestFit="1" customWidth="1"/>
    <col min="11523" max="11523" width="15.1640625" bestFit="1" customWidth="1"/>
    <col min="11524" max="11524" width="10.6640625" bestFit="1" customWidth="1"/>
    <col min="11525" max="11525" width="12.83203125" customWidth="1"/>
    <col min="11526" max="11527" width="11.6640625" bestFit="1" customWidth="1"/>
    <col min="11528" max="11528" width="10.6640625" bestFit="1" customWidth="1"/>
    <col min="11778" max="11778" width="28.6640625" bestFit="1" customWidth="1"/>
    <col min="11779" max="11779" width="15.1640625" bestFit="1" customWidth="1"/>
    <col min="11780" max="11780" width="10.6640625" bestFit="1" customWidth="1"/>
    <col min="11781" max="11781" width="12.83203125" customWidth="1"/>
    <col min="11782" max="11783" width="11.6640625" bestFit="1" customWidth="1"/>
    <col min="11784" max="11784" width="10.6640625" bestFit="1" customWidth="1"/>
    <col min="12034" max="12034" width="28.6640625" bestFit="1" customWidth="1"/>
    <col min="12035" max="12035" width="15.1640625" bestFit="1" customWidth="1"/>
    <col min="12036" max="12036" width="10.6640625" bestFit="1" customWidth="1"/>
    <col min="12037" max="12037" width="12.83203125" customWidth="1"/>
    <col min="12038" max="12039" width="11.6640625" bestFit="1" customWidth="1"/>
    <col min="12040" max="12040" width="10.6640625" bestFit="1" customWidth="1"/>
    <col min="12290" max="12290" width="28.6640625" bestFit="1" customWidth="1"/>
    <col min="12291" max="12291" width="15.1640625" bestFit="1" customWidth="1"/>
    <col min="12292" max="12292" width="10.6640625" bestFit="1" customWidth="1"/>
    <col min="12293" max="12293" width="12.83203125" customWidth="1"/>
    <col min="12294" max="12295" width="11.6640625" bestFit="1" customWidth="1"/>
    <col min="12296" max="12296" width="10.6640625" bestFit="1" customWidth="1"/>
    <col min="12546" max="12546" width="28.6640625" bestFit="1" customWidth="1"/>
    <col min="12547" max="12547" width="15.1640625" bestFit="1" customWidth="1"/>
    <col min="12548" max="12548" width="10.6640625" bestFit="1" customWidth="1"/>
    <col min="12549" max="12549" width="12.83203125" customWidth="1"/>
    <col min="12550" max="12551" width="11.6640625" bestFit="1" customWidth="1"/>
    <col min="12552" max="12552" width="10.6640625" bestFit="1" customWidth="1"/>
    <col min="12802" max="12802" width="28.6640625" bestFit="1" customWidth="1"/>
    <col min="12803" max="12803" width="15.1640625" bestFit="1" customWidth="1"/>
    <col min="12804" max="12804" width="10.6640625" bestFit="1" customWidth="1"/>
    <col min="12805" max="12805" width="12.83203125" customWidth="1"/>
    <col min="12806" max="12807" width="11.6640625" bestFit="1" customWidth="1"/>
    <col min="12808" max="12808" width="10.6640625" bestFit="1" customWidth="1"/>
    <col min="13058" max="13058" width="28.6640625" bestFit="1" customWidth="1"/>
    <col min="13059" max="13059" width="15.1640625" bestFit="1" customWidth="1"/>
    <col min="13060" max="13060" width="10.6640625" bestFit="1" customWidth="1"/>
    <col min="13061" max="13061" width="12.83203125" customWidth="1"/>
    <col min="13062" max="13063" width="11.6640625" bestFit="1" customWidth="1"/>
    <col min="13064" max="13064" width="10.6640625" bestFit="1" customWidth="1"/>
    <col min="13314" max="13314" width="28.6640625" bestFit="1" customWidth="1"/>
    <col min="13315" max="13315" width="15.1640625" bestFit="1" customWidth="1"/>
    <col min="13316" max="13316" width="10.6640625" bestFit="1" customWidth="1"/>
    <col min="13317" max="13317" width="12.83203125" customWidth="1"/>
    <col min="13318" max="13319" width="11.6640625" bestFit="1" customWidth="1"/>
    <col min="13320" max="13320" width="10.6640625" bestFit="1" customWidth="1"/>
    <col min="13570" max="13570" width="28.6640625" bestFit="1" customWidth="1"/>
    <col min="13571" max="13571" width="15.1640625" bestFit="1" customWidth="1"/>
    <col min="13572" max="13572" width="10.6640625" bestFit="1" customWidth="1"/>
    <col min="13573" max="13573" width="12.83203125" customWidth="1"/>
    <col min="13574" max="13575" width="11.6640625" bestFit="1" customWidth="1"/>
    <col min="13576" max="13576" width="10.6640625" bestFit="1" customWidth="1"/>
    <col min="13826" max="13826" width="28.6640625" bestFit="1" customWidth="1"/>
    <col min="13827" max="13827" width="15.1640625" bestFit="1" customWidth="1"/>
    <col min="13828" max="13828" width="10.6640625" bestFit="1" customWidth="1"/>
    <col min="13829" max="13829" width="12.83203125" customWidth="1"/>
    <col min="13830" max="13831" width="11.6640625" bestFit="1" customWidth="1"/>
    <col min="13832" max="13832" width="10.6640625" bestFit="1" customWidth="1"/>
    <col min="14082" max="14082" width="28.6640625" bestFit="1" customWidth="1"/>
    <col min="14083" max="14083" width="15.1640625" bestFit="1" customWidth="1"/>
    <col min="14084" max="14084" width="10.6640625" bestFit="1" customWidth="1"/>
    <col min="14085" max="14085" width="12.83203125" customWidth="1"/>
    <col min="14086" max="14087" width="11.6640625" bestFit="1" customWidth="1"/>
    <col min="14088" max="14088" width="10.6640625" bestFit="1" customWidth="1"/>
    <col min="14338" max="14338" width="28.6640625" bestFit="1" customWidth="1"/>
    <col min="14339" max="14339" width="15.1640625" bestFit="1" customWidth="1"/>
    <col min="14340" max="14340" width="10.6640625" bestFit="1" customWidth="1"/>
    <col min="14341" max="14341" width="12.83203125" customWidth="1"/>
    <col min="14342" max="14343" width="11.6640625" bestFit="1" customWidth="1"/>
    <col min="14344" max="14344" width="10.6640625" bestFit="1" customWidth="1"/>
    <col min="14594" max="14594" width="28.6640625" bestFit="1" customWidth="1"/>
    <col min="14595" max="14595" width="15.1640625" bestFit="1" customWidth="1"/>
    <col min="14596" max="14596" width="10.6640625" bestFit="1" customWidth="1"/>
    <col min="14597" max="14597" width="12.83203125" customWidth="1"/>
    <col min="14598" max="14599" width="11.6640625" bestFit="1" customWidth="1"/>
    <col min="14600" max="14600" width="10.6640625" bestFit="1" customWidth="1"/>
    <col min="14850" max="14850" width="28.6640625" bestFit="1" customWidth="1"/>
    <col min="14851" max="14851" width="15.1640625" bestFit="1" customWidth="1"/>
    <col min="14852" max="14852" width="10.6640625" bestFit="1" customWidth="1"/>
    <col min="14853" max="14853" width="12.83203125" customWidth="1"/>
    <col min="14854" max="14855" width="11.6640625" bestFit="1" customWidth="1"/>
    <col min="14856" max="14856" width="10.6640625" bestFit="1" customWidth="1"/>
    <col min="15106" max="15106" width="28.6640625" bestFit="1" customWidth="1"/>
    <col min="15107" max="15107" width="15.1640625" bestFit="1" customWidth="1"/>
    <col min="15108" max="15108" width="10.6640625" bestFit="1" customWidth="1"/>
    <col min="15109" max="15109" width="12.83203125" customWidth="1"/>
    <col min="15110" max="15111" width="11.6640625" bestFit="1" customWidth="1"/>
    <col min="15112" max="15112" width="10.6640625" bestFit="1" customWidth="1"/>
    <col min="15362" max="15362" width="28.6640625" bestFit="1" customWidth="1"/>
    <col min="15363" max="15363" width="15.1640625" bestFit="1" customWidth="1"/>
    <col min="15364" max="15364" width="10.6640625" bestFit="1" customWidth="1"/>
    <col min="15365" max="15365" width="12.83203125" customWidth="1"/>
    <col min="15366" max="15367" width="11.6640625" bestFit="1" customWidth="1"/>
    <col min="15368" max="15368" width="10.6640625" bestFit="1" customWidth="1"/>
    <col min="15618" max="15618" width="28.6640625" bestFit="1" customWidth="1"/>
    <col min="15619" max="15619" width="15.1640625" bestFit="1" customWidth="1"/>
    <col min="15620" max="15620" width="10.6640625" bestFit="1" customWidth="1"/>
    <col min="15621" max="15621" width="12.83203125" customWidth="1"/>
    <col min="15622" max="15623" width="11.6640625" bestFit="1" customWidth="1"/>
    <col min="15624" max="15624" width="10.6640625" bestFit="1" customWidth="1"/>
    <col min="15874" max="15874" width="28.6640625" bestFit="1" customWidth="1"/>
    <col min="15875" max="15875" width="15.1640625" bestFit="1" customWidth="1"/>
    <col min="15876" max="15876" width="10.6640625" bestFit="1" customWidth="1"/>
    <col min="15877" max="15877" width="12.83203125" customWidth="1"/>
    <col min="15878" max="15879" width="11.6640625" bestFit="1" customWidth="1"/>
    <col min="15880" max="15880" width="10.6640625" bestFit="1" customWidth="1"/>
    <col min="16130" max="16130" width="28.6640625" bestFit="1" customWidth="1"/>
    <col min="16131" max="16131" width="15.1640625" bestFit="1" customWidth="1"/>
    <col min="16132" max="16132" width="10.6640625" bestFit="1" customWidth="1"/>
    <col min="16133" max="16133" width="12.83203125" customWidth="1"/>
    <col min="16134" max="16135" width="11.6640625" bestFit="1" customWidth="1"/>
    <col min="16136" max="16136" width="10.6640625" bestFit="1" customWidth="1"/>
  </cols>
  <sheetData>
    <row r="1" spans="2:10" ht="15" thickBot="1"/>
    <row r="2" spans="2:10" ht="18" thickBot="1">
      <c r="B2" s="71" t="s">
        <v>66</v>
      </c>
      <c r="C2" s="72"/>
      <c r="D2" s="72"/>
      <c r="E2" s="72"/>
      <c r="F2" s="72"/>
      <c r="G2" s="72"/>
      <c r="H2" s="72"/>
      <c r="I2" s="72"/>
      <c r="J2" s="73"/>
    </row>
    <row r="3" spans="2:10" ht="16" thickBot="1">
      <c r="B3" s="1"/>
      <c r="C3" s="2"/>
      <c r="D3" s="3"/>
      <c r="E3" s="3"/>
      <c r="F3" s="3"/>
      <c r="G3" s="3"/>
      <c r="H3" s="3"/>
      <c r="I3" s="3"/>
      <c r="J3" s="4"/>
    </row>
    <row r="4" spans="2:10">
      <c r="B4" s="5" t="s">
        <v>0</v>
      </c>
      <c r="C4" s="6" t="s">
        <v>1</v>
      </c>
      <c r="D4" s="3"/>
      <c r="E4" s="3"/>
      <c r="F4" s="3"/>
      <c r="G4" s="3"/>
      <c r="H4" s="3"/>
      <c r="I4" s="3"/>
      <c r="J4" s="4"/>
    </row>
    <row r="5" spans="2:10">
      <c r="B5" s="1" t="s">
        <v>2</v>
      </c>
      <c r="C5" s="7" t="s">
        <v>3</v>
      </c>
      <c r="D5" s="3"/>
      <c r="E5" s="3"/>
      <c r="F5" s="3"/>
      <c r="G5" s="3"/>
      <c r="H5" s="3"/>
      <c r="I5" s="3"/>
      <c r="J5" s="4"/>
    </row>
    <row r="6" spans="2:10">
      <c r="B6" s="1" t="s">
        <v>4</v>
      </c>
      <c r="C6" s="7" t="s">
        <v>5</v>
      </c>
      <c r="D6" s="3"/>
      <c r="E6" s="3"/>
      <c r="F6" s="3"/>
      <c r="G6" s="3"/>
      <c r="H6" s="3"/>
      <c r="I6" s="3"/>
      <c r="J6" s="4"/>
    </row>
    <row r="7" spans="2:10">
      <c r="B7" s="1" t="s">
        <v>6</v>
      </c>
      <c r="C7" s="7" t="s">
        <v>7</v>
      </c>
      <c r="D7" s="3"/>
      <c r="E7" s="3"/>
      <c r="F7" s="3"/>
      <c r="G7" s="3"/>
      <c r="H7" s="3"/>
      <c r="I7" s="3"/>
      <c r="J7" s="4"/>
    </row>
    <row r="8" spans="2:10">
      <c r="B8" s="1" t="s">
        <v>8</v>
      </c>
      <c r="C8" s="7">
        <v>95</v>
      </c>
      <c r="D8" s="3"/>
      <c r="E8" s="3"/>
      <c r="F8" s="3"/>
      <c r="G8" s="3"/>
      <c r="H8" s="3"/>
      <c r="I8" s="3"/>
      <c r="J8" s="4"/>
    </row>
    <row r="9" spans="2:10">
      <c r="B9" s="1" t="s">
        <v>9</v>
      </c>
      <c r="C9" s="8">
        <v>1100</v>
      </c>
      <c r="D9" s="3"/>
      <c r="E9" s="3"/>
      <c r="F9" s="3"/>
      <c r="G9" s="3"/>
      <c r="H9" s="3"/>
      <c r="I9" s="3"/>
      <c r="J9" s="4"/>
    </row>
    <row r="10" spans="2:10">
      <c r="B10" s="1" t="s">
        <v>10</v>
      </c>
      <c r="C10" s="8">
        <f>C8*C9</f>
        <v>104500</v>
      </c>
      <c r="D10" s="3"/>
      <c r="E10" s="3"/>
      <c r="F10" s="3"/>
      <c r="G10" s="3"/>
      <c r="H10" s="3"/>
      <c r="I10" s="3"/>
      <c r="J10" s="4"/>
    </row>
    <row r="11" spans="2:10">
      <c r="B11" s="1"/>
      <c r="C11" s="9"/>
      <c r="D11" s="3"/>
      <c r="E11" s="3"/>
      <c r="F11" s="3"/>
      <c r="G11" s="3"/>
      <c r="H11" s="3"/>
      <c r="I11" s="3"/>
      <c r="J11" s="4"/>
    </row>
    <row r="12" spans="2:10">
      <c r="B12" s="1" t="s">
        <v>11</v>
      </c>
      <c r="C12" s="10">
        <v>36526</v>
      </c>
      <c r="D12" s="3"/>
      <c r="E12" s="3"/>
      <c r="F12" s="3"/>
      <c r="G12" s="3"/>
      <c r="H12" s="3"/>
      <c r="I12" s="3"/>
      <c r="J12" s="4"/>
    </row>
    <row r="13" spans="2:10">
      <c r="B13" s="1" t="s">
        <v>12</v>
      </c>
      <c r="C13" s="7">
        <v>5</v>
      </c>
      <c r="D13" s="3"/>
      <c r="E13" s="3"/>
      <c r="F13" s="3"/>
      <c r="G13" s="3"/>
      <c r="H13" s="3"/>
      <c r="I13" s="3"/>
      <c r="J13" s="4"/>
    </row>
    <row r="14" spans="2:10">
      <c r="B14" s="11" t="s">
        <v>13</v>
      </c>
      <c r="C14" s="12">
        <v>0.11</v>
      </c>
      <c r="D14" s="3"/>
      <c r="E14" s="3"/>
      <c r="F14" s="3"/>
      <c r="G14" s="3"/>
      <c r="H14" s="3"/>
      <c r="I14" s="3"/>
      <c r="J14" s="4"/>
    </row>
    <row r="15" spans="2:10">
      <c r="B15" s="11" t="s">
        <v>14</v>
      </c>
      <c r="C15" s="12">
        <v>0.09</v>
      </c>
      <c r="D15" s="3"/>
      <c r="E15" s="3"/>
      <c r="F15" s="3"/>
      <c r="G15" s="3"/>
      <c r="H15" s="3"/>
      <c r="I15" s="3"/>
      <c r="J15" s="4"/>
    </row>
    <row r="16" spans="2:10" ht="15" thickBot="1">
      <c r="B16" s="13" t="s">
        <v>15</v>
      </c>
      <c r="C16" s="14">
        <v>0.05</v>
      </c>
      <c r="D16" s="3"/>
      <c r="E16" s="3"/>
      <c r="F16" s="3"/>
      <c r="G16" s="3"/>
      <c r="H16" s="3"/>
      <c r="I16" s="3"/>
      <c r="J16" s="4"/>
    </row>
    <row r="17" spans="2:10" ht="15" thickBot="1">
      <c r="B17" s="1"/>
      <c r="C17" s="3"/>
      <c r="D17" s="3"/>
      <c r="E17" s="3"/>
      <c r="F17" s="3"/>
      <c r="G17" s="3"/>
      <c r="H17" s="3"/>
      <c r="I17" s="3"/>
      <c r="J17" s="4"/>
    </row>
    <row r="18" spans="2:10" ht="15" thickBot="1">
      <c r="B18" s="15" t="s">
        <v>16</v>
      </c>
      <c r="C18" s="15" t="s">
        <v>17</v>
      </c>
      <c r="D18" s="3"/>
      <c r="E18" s="16"/>
      <c r="F18" s="17"/>
      <c r="G18" s="16"/>
      <c r="H18" s="3"/>
      <c r="I18" s="3"/>
      <c r="J18" s="4"/>
    </row>
    <row r="19" spans="2:10">
      <c r="B19" s="1" t="s">
        <v>18</v>
      </c>
      <c r="C19" s="18" t="s">
        <v>19</v>
      </c>
      <c r="D19" s="19"/>
      <c r="E19" s="20"/>
      <c r="F19" s="19"/>
      <c r="G19" s="20"/>
      <c r="H19" s="17"/>
      <c r="I19" s="3"/>
      <c r="J19" s="4"/>
    </row>
    <row r="20" spans="2:10">
      <c r="B20" s="11" t="s">
        <v>20</v>
      </c>
      <c r="C20" s="21">
        <v>95</v>
      </c>
      <c r="D20" s="17"/>
      <c r="E20" s="22"/>
      <c r="F20" s="3"/>
      <c r="G20" s="22"/>
      <c r="H20" s="23"/>
      <c r="I20" s="3"/>
      <c r="J20" s="4"/>
    </row>
    <row r="21" spans="2:10">
      <c r="B21" s="11" t="s">
        <v>21</v>
      </c>
      <c r="C21" s="24">
        <v>1200</v>
      </c>
      <c r="D21" s="17"/>
      <c r="E21" s="25"/>
      <c r="F21" s="3"/>
      <c r="G21" s="25"/>
      <c r="H21" s="3"/>
      <c r="I21" s="3"/>
      <c r="J21" s="4"/>
    </row>
    <row r="22" spans="2:10">
      <c r="B22" s="11" t="s">
        <v>22</v>
      </c>
      <c r="C22" s="26">
        <v>1</v>
      </c>
      <c r="D22" s="17"/>
      <c r="E22" s="27"/>
      <c r="F22" s="3"/>
      <c r="G22" s="27"/>
      <c r="H22" s="3"/>
      <c r="I22" s="3"/>
      <c r="J22" s="4"/>
    </row>
    <row r="23" spans="2:10">
      <c r="B23" s="11" t="s">
        <v>23</v>
      </c>
      <c r="C23" s="28">
        <v>1250</v>
      </c>
      <c r="D23" s="3"/>
      <c r="E23" s="29"/>
      <c r="F23" s="3"/>
      <c r="G23" s="29"/>
      <c r="H23" s="3"/>
      <c r="I23" s="3"/>
      <c r="J23" s="4"/>
    </row>
    <row r="24" spans="2:10">
      <c r="B24" s="11" t="s">
        <v>24</v>
      </c>
      <c r="C24" s="30">
        <v>0.03</v>
      </c>
      <c r="D24" s="3"/>
      <c r="E24" s="31"/>
      <c r="F24" s="3"/>
      <c r="G24" s="31"/>
      <c r="H24" s="3"/>
      <c r="I24" s="3"/>
      <c r="J24" s="4"/>
    </row>
    <row r="25" spans="2:10">
      <c r="B25" s="32"/>
      <c r="C25" s="4"/>
      <c r="D25" s="3"/>
      <c r="E25" s="3"/>
      <c r="F25" s="3"/>
      <c r="G25" s="3"/>
      <c r="H25" s="3"/>
      <c r="I25" s="3"/>
      <c r="J25" s="4"/>
    </row>
    <row r="26" spans="2:10">
      <c r="B26" s="11" t="s">
        <v>25</v>
      </c>
      <c r="C26" s="24">
        <v>120</v>
      </c>
      <c r="D26" s="3"/>
      <c r="E26" s="3"/>
      <c r="F26" s="3"/>
      <c r="G26" s="3"/>
      <c r="H26" s="3"/>
      <c r="I26" s="3"/>
      <c r="J26" s="4"/>
    </row>
    <row r="27" spans="2:10">
      <c r="B27" s="11" t="s">
        <v>26</v>
      </c>
      <c r="C27" s="30">
        <v>0.03</v>
      </c>
      <c r="D27" s="3"/>
      <c r="E27" s="3"/>
      <c r="F27" s="3"/>
      <c r="G27" s="3"/>
      <c r="H27" s="3"/>
      <c r="I27" s="3"/>
      <c r="J27" s="4"/>
    </row>
    <row r="28" spans="2:10">
      <c r="B28" s="1"/>
      <c r="C28" s="4"/>
      <c r="D28" s="3"/>
      <c r="E28" s="3"/>
      <c r="F28" s="3"/>
      <c r="G28" s="3"/>
      <c r="H28" s="3"/>
      <c r="I28" s="3"/>
      <c r="J28" s="4"/>
    </row>
    <row r="29" spans="2:10">
      <c r="B29" s="11" t="s">
        <v>27</v>
      </c>
      <c r="C29" s="30">
        <v>0.05</v>
      </c>
      <c r="D29" s="3"/>
      <c r="E29" s="3"/>
      <c r="F29" s="3"/>
      <c r="G29" s="3"/>
      <c r="H29" s="3"/>
      <c r="I29" s="3"/>
      <c r="J29" s="4"/>
    </row>
    <row r="30" spans="2:10" ht="15" thickBot="1">
      <c r="B30" s="13" t="s">
        <v>28</v>
      </c>
      <c r="C30" s="39">
        <v>0.01</v>
      </c>
      <c r="D30" s="33"/>
      <c r="E30" s="19"/>
      <c r="F30" s="33"/>
      <c r="G30" s="19"/>
      <c r="H30" s="33"/>
      <c r="I30" s="3"/>
      <c r="J30" s="4"/>
    </row>
    <row r="31" spans="2:10" ht="15" thickBot="1">
      <c r="B31" s="11"/>
      <c r="C31" s="19"/>
      <c r="D31" s="33"/>
      <c r="E31" s="19"/>
      <c r="F31" s="33"/>
      <c r="G31" s="19"/>
      <c r="H31" s="33"/>
      <c r="I31" s="3"/>
      <c r="J31" s="4"/>
    </row>
    <row r="32" spans="2:10" ht="15" thickBot="1">
      <c r="B32" s="5"/>
      <c r="C32" s="15" t="s">
        <v>29</v>
      </c>
      <c r="D32" s="15" t="s">
        <v>30</v>
      </c>
      <c r="E32" s="15" t="s">
        <v>31</v>
      </c>
      <c r="F32" s="15" t="s">
        <v>32</v>
      </c>
      <c r="G32" s="3"/>
      <c r="H32" s="3"/>
      <c r="I32" s="3"/>
      <c r="J32" s="4"/>
    </row>
    <row r="33" spans="2:10">
      <c r="B33" s="11" t="s">
        <v>33</v>
      </c>
      <c r="C33" s="34">
        <v>0</v>
      </c>
      <c r="D33" s="35">
        <v>87000</v>
      </c>
      <c r="E33" s="35">
        <v>0</v>
      </c>
      <c r="F33" s="30">
        <v>2.5000000000000001E-2</v>
      </c>
      <c r="G33" s="3"/>
      <c r="H33" s="3"/>
      <c r="I33" s="3"/>
      <c r="J33" s="4"/>
    </row>
    <row r="34" spans="2:10">
      <c r="B34" s="11" t="s">
        <v>34</v>
      </c>
      <c r="C34" s="34">
        <v>0</v>
      </c>
      <c r="D34" s="35">
        <v>20000</v>
      </c>
      <c r="E34" s="35">
        <v>0</v>
      </c>
      <c r="F34" s="30">
        <v>0.03</v>
      </c>
      <c r="G34" s="36"/>
      <c r="H34" s="17"/>
      <c r="I34" s="3"/>
      <c r="J34" s="4"/>
    </row>
    <row r="35" spans="2:10">
      <c r="B35" s="11" t="s">
        <v>35</v>
      </c>
      <c r="C35" s="34">
        <v>0</v>
      </c>
      <c r="D35" s="35">
        <v>0</v>
      </c>
      <c r="E35" s="35">
        <v>150</v>
      </c>
      <c r="F35" s="30">
        <v>0.03</v>
      </c>
      <c r="G35" s="36"/>
      <c r="H35" s="17"/>
      <c r="I35" s="3"/>
      <c r="J35" s="4"/>
    </row>
    <row r="36" spans="2:10">
      <c r="B36" s="11" t="s">
        <v>36</v>
      </c>
      <c r="C36" s="34">
        <v>0</v>
      </c>
      <c r="D36" s="35">
        <v>0</v>
      </c>
      <c r="E36" s="35">
        <v>550</v>
      </c>
      <c r="F36" s="30">
        <v>0.03</v>
      </c>
      <c r="G36" s="3"/>
      <c r="H36" s="3"/>
      <c r="I36" s="3"/>
      <c r="J36" s="4"/>
    </row>
    <row r="37" spans="2:10">
      <c r="B37" s="11" t="s">
        <v>37</v>
      </c>
      <c r="C37" s="34">
        <v>0</v>
      </c>
      <c r="D37" s="35">
        <v>8000</v>
      </c>
      <c r="E37" s="35">
        <v>0</v>
      </c>
      <c r="F37" s="30">
        <v>0.03</v>
      </c>
      <c r="G37" s="3"/>
      <c r="H37" s="3"/>
      <c r="I37" s="3"/>
      <c r="J37" s="4"/>
    </row>
    <row r="38" spans="2:10">
      <c r="B38" s="11" t="s">
        <v>38</v>
      </c>
      <c r="C38" s="34">
        <v>0.12</v>
      </c>
      <c r="D38" s="35">
        <v>0</v>
      </c>
      <c r="E38" s="35">
        <v>0</v>
      </c>
      <c r="F38" s="30">
        <v>0</v>
      </c>
      <c r="G38" s="3"/>
      <c r="H38" s="3"/>
      <c r="I38" s="3"/>
      <c r="J38" s="4"/>
    </row>
    <row r="39" spans="2:10">
      <c r="B39" s="11" t="s">
        <v>39</v>
      </c>
      <c r="C39" s="34">
        <v>0</v>
      </c>
      <c r="D39" s="35">
        <v>45000</v>
      </c>
      <c r="E39" s="35">
        <v>0</v>
      </c>
      <c r="F39" s="30">
        <v>0.03</v>
      </c>
      <c r="G39" s="17"/>
      <c r="H39" s="17"/>
      <c r="I39" s="3"/>
      <c r="J39" s="4"/>
    </row>
    <row r="40" spans="2:10" ht="15" thickBot="1">
      <c r="B40" s="13" t="s">
        <v>40</v>
      </c>
      <c r="C40" s="37">
        <v>0</v>
      </c>
      <c r="D40" s="38">
        <v>15000</v>
      </c>
      <c r="E40" s="38">
        <v>0</v>
      </c>
      <c r="F40" s="39">
        <v>0.03</v>
      </c>
      <c r="G40" s="3"/>
      <c r="H40" s="3"/>
      <c r="I40" s="3"/>
      <c r="J40" s="4"/>
    </row>
    <row r="41" spans="2:10">
      <c r="B41" s="1"/>
      <c r="C41" s="3"/>
      <c r="D41" s="3"/>
      <c r="E41" s="3"/>
      <c r="F41" s="3"/>
      <c r="G41" s="3"/>
      <c r="H41" s="3"/>
      <c r="I41" s="3"/>
      <c r="J41" s="4"/>
    </row>
    <row r="42" spans="2:10">
      <c r="B42" s="1"/>
      <c r="C42" s="3"/>
      <c r="D42" s="3"/>
      <c r="E42" s="3"/>
      <c r="F42" s="3"/>
      <c r="G42" s="3"/>
      <c r="H42" s="3"/>
      <c r="I42" s="3"/>
      <c r="J42" s="4"/>
    </row>
    <row r="43" spans="2:10" ht="15" thickBot="1">
      <c r="B43" s="1"/>
      <c r="C43" s="3"/>
      <c r="D43" s="3"/>
      <c r="E43" s="3"/>
      <c r="F43" s="3"/>
      <c r="G43" s="3"/>
      <c r="H43" s="3"/>
      <c r="I43" s="3"/>
      <c r="J43" s="4"/>
    </row>
    <row r="44" spans="2:10" ht="15" thickBot="1">
      <c r="B44" s="74" t="s">
        <v>41</v>
      </c>
      <c r="C44" s="75"/>
      <c r="D44" s="75"/>
      <c r="E44" s="75"/>
      <c r="F44" s="75"/>
      <c r="G44" s="75"/>
      <c r="H44" s="76"/>
      <c r="I44" s="3"/>
      <c r="J44" s="4"/>
    </row>
    <row r="45" spans="2:10" ht="15" thickBot="1">
      <c r="B45" s="15" t="s">
        <v>42</v>
      </c>
      <c r="C45" s="15">
        <v>1</v>
      </c>
      <c r="D45" s="15">
        <f>C$45+1</f>
        <v>2</v>
      </c>
      <c r="E45" s="15">
        <f>D$45+1</f>
        <v>3</v>
      </c>
      <c r="F45" s="15">
        <f>E$45+1</f>
        <v>4</v>
      </c>
      <c r="G45" s="15">
        <f>F$45+1</f>
        <v>5</v>
      </c>
      <c r="H45" s="15">
        <f>G$45+1</f>
        <v>6</v>
      </c>
      <c r="I45" s="3"/>
      <c r="J45" s="4"/>
    </row>
    <row r="46" spans="2:10">
      <c r="B46" s="32" t="s">
        <v>43</v>
      </c>
      <c r="C46" s="40"/>
      <c r="D46" s="40"/>
      <c r="E46" s="40"/>
      <c r="F46" s="40"/>
      <c r="G46" s="40"/>
      <c r="H46" s="41"/>
      <c r="I46" s="3"/>
      <c r="J46" s="4"/>
    </row>
    <row r="47" spans="2:10">
      <c r="B47" s="11" t="s">
        <v>44</v>
      </c>
      <c r="C47" s="42">
        <f>IF($C$22&gt;=C$45,($C$21*12)*$C$20,0)</f>
        <v>1368000</v>
      </c>
      <c r="D47" s="42">
        <f>IF($C$22&gt;=D$45,($C$21*12)*$C$20,0)</f>
        <v>0</v>
      </c>
      <c r="E47" s="42">
        <f t="shared" ref="E47:H47" si="0">IF($C$22&gt;=E$45,($C$21*12)*$C$20,0)</f>
        <v>0</v>
      </c>
      <c r="F47" s="42">
        <f t="shared" si="0"/>
        <v>0</v>
      </c>
      <c r="G47" s="42">
        <f t="shared" si="0"/>
        <v>0</v>
      </c>
      <c r="H47" s="43">
        <f t="shared" si="0"/>
        <v>0</v>
      </c>
      <c r="I47" s="3"/>
      <c r="J47" s="4"/>
    </row>
    <row r="48" spans="2:10">
      <c r="B48" s="11" t="s">
        <v>45</v>
      </c>
      <c r="C48" s="44">
        <f>IF(C$45&gt;$C$22,($C$23*12)*$C$20*((1+$C$24)^(C$45-1)),0)</f>
        <v>0</v>
      </c>
      <c r="D48" s="44">
        <f>IF(D$45&gt;$C$22,($C$23*12)*$C$20*((1+$C$24)^(D$45-1)),0)</f>
        <v>1467750</v>
      </c>
      <c r="E48" s="44">
        <f t="shared" ref="E48:H48" si="1">IF(E$45&gt;$C$22,($C$23*12)*$C$20*((1+$C$24)^(E$45-1)),0)</f>
        <v>1511782.5</v>
      </c>
      <c r="F48" s="44">
        <f t="shared" si="1"/>
        <v>1557135.9750000001</v>
      </c>
      <c r="G48" s="44">
        <f t="shared" si="1"/>
        <v>1603850.0542499998</v>
      </c>
      <c r="H48" s="45">
        <f t="shared" si="1"/>
        <v>1651965.5558774997</v>
      </c>
      <c r="I48" s="3"/>
      <c r="J48" s="4"/>
    </row>
    <row r="49" spans="2:10">
      <c r="B49" s="11" t="s">
        <v>46</v>
      </c>
      <c r="C49" s="46">
        <f>$C$26*$C$20</f>
        <v>11400</v>
      </c>
      <c r="D49" s="47">
        <f>C49*(1+$C$27)</f>
        <v>11742</v>
      </c>
      <c r="E49" s="47">
        <f>D49*(1+$C$27)</f>
        <v>12094.26</v>
      </c>
      <c r="F49" s="47">
        <f>E49*(1+$C$27)</f>
        <v>12457.087800000001</v>
      </c>
      <c r="G49" s="47">
        <f>F49*(1+$C$27)</f>
        <v>12830.800434000001</v>
      </c>
      <c r="H49" s="48">
        <f>G49*(1+$C$27)</f>
        <v>13215.72444702</v>
      </c>
      <c r="I49" s="3"/>
      <c r="J49" s="4"/>
    </row>
    <row r="50" spans="2:10">
      <c r="B50" s="32" t="s">
        <v>47</v>
      </c>
      <c r="C50" s="46">
        <f t="shared" ref="C50:H50" si="2">SUM(C47:C49)</f>
        <v>1379400</v>
      </c>
      <c r="D50" s="46">
        <f t="shared" si="2"/>
        <v>1479492</v>
      </c>
      <c r="E50" s="46">
        <f t="shared" si="2"/>
        <v>1523876.76</v>
      </c>
      <c r="F50" s="46">
        <f t="shared" si="2"/>
        <v>1569593.0628000002</v>
      </c>
      <c r="G50" s="46">
        <f t="shared" si="2"/>
        <v>1616680.8546839999</v>
      </c>
      <c r="H50" s="49">
        <f t="shared" si="2"/>
        <v>1665181.2803245198</v>
      </c>
      <c r="I50" s="3"/>
      <c r="J50" s="4"/>
    </row>
    <row r="51" spans="2:10">
      <c r="B51" s="11" t="s">
        <v>48</v>
      </c>
      <c r="C51" s="42">
        <f t="shared" ref="C51:H51" si="3">(C47+C48)*$C$29</f>
        <v>68400</v>
      </c>
      <c r="D51" s="42">
        <f t="shared" si="3"/>
        <v>73387.5</v>
      </c>
      <c r="E51" s="42">
        <f t="shared" si="3"/>
        <v>75589.125</v>
      </c>
      <c r="F51" s="42">
        <f t="shared" si="3"/>
        <v>77856.798750000002</v>
      </c>
      <c r="G51" s="42">
        <f t="shared" si="3"/>
        <v>80192.502712499991</v>
      </c>
      <c r="H51" s="43">
        <f t="shared" si="3"/>
        <v>82598.277793874993</v>
      </c>
      <c r="I51" s="3"/>
      <c r="J51" s="4"/>
    </row>
    <row r="52" spans="2:10">
      <c r="B52" s="11" t="s">
        <v>49</v>
      </c>
      <c r="C52" s="42">
        <f t="shared" ref="C52:H52" si="4">C50*$C$30</f>
        <v>13794</v>
      </c>
      <c r="D52" s="42">
        <f t="shared" si="4"/>
        <v>14794.92</v>
      </c>
      <c r="E52" s="42">
        <f t="shared" si="4"/>
        <v>15238.767600000001</v>
      </c>
      <c r="F52" s="42">
        <f t="shared" si="4"/>
        <v>15695.930628000002</v>
      </c>
      <c r="G52" s="42">
        <f t="shared" si="4"/>
        <v>16166.808546839999</v>
      </c>
      <c r="H52" s="43">
        <f t="shared" si="4"/>
        <v>16651.8128032452</v>
      </c>
      <c r="I52" s="3"/>
      <c r="J52" s="4"/>
    </row>
    <row r="53" spans="2:10">
      <c r="B53" s="32" t="s">
        <v>50</v>
      </c>
      <c r="C53" s="42">
        <f t="shared" ref="C53:H53" si="5">C50-C51-C52</f>
        <v>1297206</v>
      </c>
      <c r="D53" s="42">
        <f t="shared" si="5"/>
        <v>1391309.58</v>
      </c>
      <c r="E53" s="42">
        <f t="shared" si="5"/>
        <v>1433048.8674000001</v>
      </c>
      <c r="F53" s="42">
        <f t="shared" si="5"/>
        <v>1476040.3334220001</v>
      </c>
      <c r="G53" s="42">
        <f t="shared" si="5"/>
        <v>1520321.5434246599</v>
      </c>
      <c r="H53" s="43">
        <f t="shared" si="5"/>
        <v>1565931.1897273997</v>
      </c>
      <c r="I53" s="3"/>
      <c r="J53" s="4"/>
    </row>
    <row r="54" spans="2:10">
      <c r="B54" s="32"/>
      <c r="C54" s="42"/>
      <c r="D54" s="42"/>
      <c r="E54" s="42"/>
      <c r="F54" s="42"/>
      <c r="G54" s="42"/>
      <c r="H54" s="43"/>
      <c r="I54" s="3"/>
      <c r="J54" s="4"/>
    </row>
    <row r="55" spans="2:10">
      <c r="B55" s="32" t="s">
        <v>51</v>
      </c>
      <c r="C55" s="42"/>
      <c r="D55" s="42"/>
      <c r="E55" s="42"/>
      <c r="F55" s="42"/>
      <c r="G55" s="42"/>
      <c r="H55" s="43"/>
      <c r="I55" s="3"/>
      <c r="J55" s="4"/>
    </row>
    <row r="56" spans="2:10">
      <c r="B56" s="11" t="s">
        <v>33</v>
      </c>
      <c r="C56" s="42">
        <f t="shared" ref="C56:C63" si="6">IF(C33&gt;0,C33*C$53,IF(D33&gt;0,D33,IF(E33&gt;0,E33*$C$8,0)))</f>
        <v>87000</v>
      </c>
      <c r="D56" s="42">
        <f t="shared" ref="D56:D63" si="7">IF(C33&gt;0,C33*D$53,IF(D33&gt;0,D33*((1+F33)^C$45),IF(E33&gt;0,E33*$C$8*((1+F33)^C$45),0)))</f>
        <v>89174.999999999985</v>
      </c>
      <c r="E56" s="42">
        <f t="shared" ref="E56:E63" si="8">IF(C33&gt;0,C33*E$53,IF(D33&gt;0,D33*((1+F33)^D$45),IF(E33&gt;0,E33*$C$8*((1+F33)^D$45),0)))</f>
        <v>91404.375</v>
      </c>
      <c r="F56" s="42">
        <f t="shared" ref="F56:F63" si="9">IF(C33&gt;0,C33*F$53,IF(D33&gt;0,D33*((1+F33)^E$45),IF(E33&gt;0,E33*$C$8*((1+F33)^E$45),0)))</f>
        <v>93689.484374999985</v>
      </c>
      <c r="G56" s="42">
        <f t="shared" ref="G56:G63" si="10">IF(C33&gt;0,C33*G$53,IF(D33&gt;0,D33*((1+F33)^F$45),IF(E33&gt;0,E33*$C$8*((1+F33)^F$45),0)))</f>
        <v>96031.721484374983</v>
      </c>
      <c r="H56" s="43">
        <f t="shared" ref="H56:H63" si="11">IF(C33&gt;0,C33*H$53,IF(D33&gt;0,D33*((1+F33)^G$45),IF(E33&gt;0,E33*$C$8*((1+F33)^G$45),0)))</f>
        <v>98432.514521484351</v>
      </c>
      <c r="I56" s="3"/>
      <c r="J56" s="4"/>
    </row>
    <row r="57" spans="2:10">
      <c r="B57" s="11" t="s">
        <v>34</v>
      </c>
      <c r="C57" s="42">
        <f t="shared" si="6"/>
        <v>20000</v>
      </c>
      <c r="D57" s="42">
        <f t="shared" si="7"/>
        <v>20600</v>
      </c>
      <c r="E57" s="42">
        <f t="shared" si="8"/>
        <v>21218</v>
      </c>
      <c r="F57" s="42">
        <f t="shared" si="9"/>
        <v>21854.54</v>
      </c>
      <c r="G57" s="42">
        <f t="shared" si="10"/>
        <v>22510.176199999998</v>
      </c>
      <c r="H57" s="43">
        <f t="shared" si="11"/>
        <v>23185.481485999997</v>
      </c>
      <c r="I57" s="3"/>
      <c r="J57" s="4"/>
    </row>
    <row r="58" spans="2:10">
      <c r="B58" s="11" t="s">
        <v>35</v>
      </c>
      <c r="C58" s="42">
        <f t="shared" si="6"/>
        <v>14250</v>
      </c>
      <c r="D58" s="42">
        <f t="shared" si="7"/>
        <v>14677.5</v>
      </c>
      <c r="E58" s="42">
        <f t="shared" si="8"/>
        <v>15117.824999999999</v>
      </c>
      <c r="F58" s="42">
        <f t="shared" si="9"/>
        <v>15571.35975</v>
      </c>
      <c r="G58" s="42">
        <f t="shared" si="10"/>
        <v>16038.500542499998</v>
      </c>
      <c r="H58" s="43">
        <f t="shared" si="11"/>
        <v>16519.655558774997</v>
      </c>
      <c r="I58" s="3"/>
      <c r="J58" s="4"/>
    </row>
    <row r="59" spans="2:10">
      <c r="B59" s="11" t="s">
        <v>36</v>
      </c>
      <c r="C59" s="42">
        <f t="shared" si="6"/>
        <v>52250</v>
      </c>
      <c r="D59" s="42">
        <f t="shared" si="7"/>
        <v>53817.5</v>
      </c>
      <c r="E59" s="42">
        <f t="shared" si="8"/>
        <v>55432.024999999994</v>
      </c>
      <c r="F59" s="42">
        <f t="shared" si="9"/>
        <v>57094.98575</v>
      </c>
      <c r="G59" s="42">
        <f t="shared" si="10"/>
        <v>58807.835322499996</v>
      </c>
      <c r="H59" s="43">
        <f t="shared" si="11"/>
        <v>60572.070382174992</v>
      </c>
      <c r="I59" s="3"/>
      <c r="J59" s="4"/>
    </row>
    <row r="60" spans="2:10">
      <c r="B60" s="11" t="s">
        <v>37</v>
      </c>
      <c r="C60" s="42">
        <f t="shared" si="6"/>
        <v>8000</v>
      </c>
      <c r="D60" s="42">
        <f t="shared" si="7"/>
        <v>8240</v>
      </c>
      <c r="E60" s="42">
        <f t="shared" si="8"/>
        <v>8487.1999999999989</v>
      </c>
      <c r="F60" s="42">
        <f t="shared" si="9"/>
        <v>8741.8160000000007</v>
      </c>
      <c r="G60" s="42">
        <f t="shared" si="10"/>
        <v>9004.0704799999985</v>
      </c>
      <c r="H60" s="43">
        <f t="shared" si="11"/>
        <v>9274.1925943999995</v>
      </c>
      <c r="I60" s="3"/>
      <c r="J60" s="4"/>
    </row>
    <row r="61" spans="2:10">
      <c r="B61" s="11" t="s">
        <v>38</v>
      </c>
      <c r="C61" s="42">
        <f t="shared" si="6"/>
        <v>155664.72</v>
      </c>
      <c r="D61" s="42">
        <f t="shared" si="7"/>
        <v>166957.1496</v>
      </c>
      <c r="E61" s="42">
        <f t="shared" si="8"/>
        <v>171965.864088</v>
      </c>
      <c r="F61" s="42">
        <f t="shared" si="9"/>
        <v>177124.84001064001</v>
      </c>
      <c r="G61" s="42">
        <f t="shared" si="10"/>
        <v>182438.58521095917</v>
      </c>
      <c r="H61" s="43">
        <f t="shared" si="11"/>
        <v>187911.74276728797</v>
      </c>
      <c r="I61" s="3"/>
      <c r="J61" s="4"/>
    </row>
    <row r="62" spans="2:10">
      <c r="B62" s="11" t="s">
        <v>39</v>
      </c>
      <c r="C62" s="42">
        <f t="shared" si="6"/>
        <v>45000</v>
      </c>
      <c r="D62" s="42">
        <f t="shared" si="7"/>
        <v>46350</v>
      </c>
      <c r="E62" s="42">
        <f t="shared" si="8"/>
        <v>47740.5</v>
      </c>
      <c r="F62" s="42">
        <f t="shared" si="9"/>
        <v>49172.715000000004</v>
      </c>
      <c r="G62" s="42">
        <f t="shared" si="10"/>
        <v>50647.896449999993</v>
      </c>
      <c r="H62" s="43">
        <f t="shared" si="11"/>
        <v>52167.333343499995</v>
      </c>
      <c r="I62" s="3"/>
      <c r="J62" s="4"/>
    </row>
    <row r="63" spans="2:10">
      <c r="B63" s="11" t="s">
        <v>40</v>
      </c>
      <c r="C63" s="42">
        <f t="shared" si="6"/>
        <v>15000</v>
      </c>
      <c r="D63" s="42">
        <f t="shared" si="7"/>
        <v>15450</v>
      </c>
      <c r="E63" s="42">
        <f t="shared" si="8"/>
        <v>15913.5</v>
      </c>
      <c r="F63" s="42">
        <f t="shared" si="9"/>
        <v>16390.904999999999</v>
      </c>
      <c r="G63" s="42">
        <f t="shared" si="10"/>
        <v>16882.632149999998</v>
      </c>
      <c r="H63" s="43">
        <f t="shared" si="11"/>
        <v>17389.111114499996</v>
      </c>
      <c r="I63" s="3"/>
      <c r="J63" s="4"/>
    </row>
    <row r="64" spans="2:10">
      <c r="B64" s="32" t="s">
        <v>52</v>
      </c>
      <c r="C64" s="46">
        <f t="shared" ref="C64:H64" si="12">SUM(C56:C63)</f>
        <v>397164.72</v>
      </c>
      <c r="D64" s="46">
        <f t="shared" si="12"/>
        <v>415267.1496</v>
      </c>
      <c r="E64" s="46">
        <f t="shared" si="12"/>
        <v>427279.28908799996</v>
      </c>
      <c r="F64" s="46">
        <f t="shared" si="12"/>
        <v>439640.64588563994</v>
      </c>
      <c r="G64" s="46">
        <f t="shared" si="12"/>
        <v>452361.41784033418</v>
      </c>
      <c r="H64" s="49">
        <f t="shared" si="12"/>
        <v>465452.10176812229</v>
      </c>
      <c r="I64" s="3"/>
      <c r="J64" s="4"/>
    </row>
    <row r="65" spans="2:10">
      <c r="B65" s="32"/>
      <c r="C65" s="46"/>
      <c r="D65" s="46"/>
      <c r="E65" s="46"/>
      <c r="F65" s="46"/>
      <c r="G65" s="46"/>
      <c r="H65" s="49"/>
      <c r="I65" s="3"/>
      <c r="J65" s="4"/>
    </row>
    <row r="66" spans="2:10">
      <c r="B66" s="32" t="s">
        <v>53</v>
      </c>
      <c r="C66" s="46">
        <f t="shared" ref="C66:H66" si="13">C53-C64</f>
        <v>900041.28</v>
      </c>
      <c r="D66" s="46">
        <f t="shared" si="13"/>
        <v>976042.43040000007</v>
      </c>
      <c r="E66" s="46">
        <f t="shared" si="13"/>
        <v>1005769.5783120001</v>
      </c>
      <c r="F66" s="46">
        <f t="shared" si="13"/>
        <v>1036399.6875363601</v>
      </c>
      <c r="G66" s="46">
        <f t="shared" si="13"/>
        <v>1067960.1255843258</v>
      </c>
      <c r="H66" s="49">
        <f t="shared" si="13"/>
        <v>1100479.0879592774</v>
      </c>
      <c r="I66" s="3"/>
      <c r="J66" s="4"/>
    </row>
    <row r="67" spans="2:10">
      <c r="B67" s="1"/>
      <c r="C67" s="3"/>
      <c r="D67" s="3"/>
      <c r="E67" s="3"/>
      <c r="F67" s="3"/>
      <c r="G67" s="3"/>
      <c r="H67" s="4"/>
      <c r="I67" s="3"/>
      <c r="J67" s="4"/>
    </row>
    <row r="68" spans="2:10">
      <c r="B68" s="11" t="s">
        <v>54</v>
      </c>
      <c r="C68" s="50">
        <f t="shared" ref="C68:H68" si="14">C64/C53</f>
        <v>0.30616935166812365</v>
      </c>
      <c r="D68" s="50">
        <f t="shared" si="14"/>
        <v>0.29847214133320349</v>
      </c>
      <c r="E68" s="50">
        <f t="shared" si="14"/>
        <v>0.29816100400206069</v>
      </c>
      <c r="F68" s="50">
        <f t="shared" si="14"/>
        <v>0.29785137704631182</v>
      </c>
      <c r="G68" s="50">
        <f t="shared" si="14"/>
        <v>0.29754325313403751</v>
      </c>
      <c r="H68" s="51">
        <f t="shared" si="14"/>
        <v>0.29723662496891007</v>
      </c>
      <c r="I68" s="3"/>
      <c r="J68" s="4"/>
    </row>
    <row r="69" spans="2:10">
      <c r="B69" s="1"/>
      <c r="C69" s="3"/>
      <c r="D69" s="3"/>
      <c r="E69" s="3"/>
      <c r="F69" s="3"/>
      <c r="G69" s="3"/>
      <c r="H69" s="4"/>
      <c r="I69" s="3"/>
      <c r="J69" s="4"/>
    </row>
    <row r="70" spans="2:10">
      <c r="B70" s="1"/>
      <c r="C70" s="52"/>
      <c r="D70" s="52"/>
      <c r="E70" s="52"/>
      <c r="F70" s="52"/>
      <c r="G70" s="52"/>
      <c r="H70" s="53"/>
      <c r="I70" s="3"/>
      <c r="J70" s="4"/>
    </row>
    <row r="71" spans="2:10">
      <c r="B71" s="11" t="s">
        <v>55</v>
      </c>
      <c r="C71" s="54">
        <f t="shared" ref="C71:H71" si="15">C66</f>
        <v>900041.28</v>
      </c>
      <c r="D71" s="54">
        <f t="shared" si="15"/>
        <v>976042.43040000007</v>
      </c>
      <c r="E71" s="54">
        <f t="shared" si="15"/>
        <v>1005769.5783120001</v>
      </c>
      <c r="F71" s="54">
        <f t="shared" si="15"/>
        <v>1036399.6875363601</v>
      </c>
      <c r="G71" s="54">
        <f t="shared" si="15"/>
        <v>1067960.1255843258</v>
      </c>
      <c r="H71" s="55">
        <f t="shared" si="15"/>
        <v>1100479.0879592774</v>
      </c>
      <c r="I71" s="3"/>
      <c r="J71" s="4"/>
    </row>
    <row r="72" spans="2:10">
      <c r="B72" s="11" t="s">
        <v>56</v>
      </c>
      <c r="C72" s="56">
        <f>(1/((1+$C$14)^C45))</f>
        <v>0.9009009009009008</v>
      </c>
      <c r="D72" s="56">
        <f>(1/((1+$C$14)^D45))</f>
        <v>0.8116224332440547</v>
      </c>
      <c r="E72" s="56">
        <f>(1/((1+$C$14)^E45))</f>
        <v>0.73119138130095018</v>
      </c>
      <c r="F72" s="56">
        <f>(1/((1+$C$14)^F45))</f>
        <v>0.65873097414500015</v>
      </c>
      <c r="G72" s="56">
        <f>(1/((1+$C$14)^G45))</f>
        <v>0.5934513280585586</v>
      </c>
      <c r="H72" s="57"/>
      <c r="I72" s="3"/>
      <c r="J72" s="4"/>
    </row>
    <row r="73" spans="2:10">
      <c r="B73" s="11" t="s">
        <v>57</v>
      </c>
      <c r="C73" s="54">
        <f>C71*C72</f>
        <v>810847.99999999988</v>
      </c>
      <c r="D73" s="54">
        <f>D71*(1/((1+$C$14)^D45))</f>
        <v>792177.93231068901</v>
      </c>
      <c r="E73" s="54">
        <f>E71*(1/((1+$C$14)^E45))</f>
        <v>735410.04723642557</v>
      </c>
      <c r="F73" s="54">
        <f>F71*(1/((1+$C$14)^F45))</f>
        <v>682708.57577440026</v>
      </c>
      <c r="G73" s="54">
        <f>G71*(1/((1+$C$14)^G45))</f>
        <v>633782.3548416032</v>
      </c>
      <c r="H73" s="58"/>
      <c r="I73" s="3"/>
      <c r="J73" s="4"/>
    </row>
    <row r="74" spans="2:10">
      <c r="B74" s="1"/>
      <c r="C74" s="3"/>
      <c r="D74" s="3"/>
      <c r="E74" s="3"/>
      <c r="F74" s="3"/>
      <c r="G74" s="3"/>
      <c r="H74" s="4"/>
      <c r="I74" s="3"/>
      <c r="J74" s="4"/>
    </row>
    <row r="75" spans="2:10">
      <c r="B75" s="1"/>
      <c r="C75" s="52"/>
      <c r="D75" s="52"/>
      <c r="E75" s="52"/>
      <c r="F75" s="3"/>
      <c r="G75" s="3"/>
      <c r="H75" s="53"/>
      <c r="I75" s="3"/>
      <c r="J75" s="4"/>
    </row>
    <row r="76" spans="2:10">
      <c r="B76" s="11" t="s">
        <v>58</v>
      </c>
      <c r="C76" s="54">
        <f>$H$71/$C$15</f>
        <v>12227545.421769749</v>
      </c>
      <c r="D76" s="59"/>
      <c r="E76" s="60"/>
      <c r="F76" s="60" t="s">
        <v>59</v>
      </c>
      <c r="G76" s="54">
        <f>C73+D73+E73+F73+G73</f>
        <v>3654926.9101631176</v>
      </c>
      <c r="H76" s="53"/>
      <c r="I76" s="3"/>
      <c r="J76" s="4"/>
    </row>
    <row r="77" spans="2:10">
      <c r="B77" s="11" t="s">
        <v>15</v>
      </c>
      <c r="C77" s="54">
        <f>$C$76*$C$16</f>
        <v>611377.27108848747</v>
      </c>
      <c r="D77" s="59"/>
      <c r="E77" s="60"/>
      <c r="F77" s="60" t="s">
        <v>60</v>
      </c>
      <c r="G77" s="61">
        <f>C80</f>
        <v>6893630.4159733253</v>
      </c>
      <c r="H77" s="53"/>
      <c r="I77" s="3"/>
      <c r="J77" s="4"/>
    </row>
    <row r="78" spans="2:10">
      <c r="B78" s="11" t="s">
        <v>61</v>
      </c>
      <c r="C78" s="54">
        <f>C76-C77</f>
        <v>11616168.150681261</v>
      </c>
      <c r="D78" s="59"/>
      <c r="E78" s="60"/>
      <c r="F78" s="62" t="s">
        <v>62</v>
      </c>
      <c r="G78" s="54">
        <f>G77+G76</f>
        <v>10548557.326136444</v>
      </c>
      <c r="H78" s="53"/>
      <c r="I78" s="3"/>
      <c r="J78" s="4"/>
    </row>
    <row r="79" spans="2:10">
      <c r="B79" s="11" t="s">
        <v>63</v>
      </c>
      <c r="C79" s="63">
        <f>(1/((1+$C$14)^$C$13))</f>
        <v>0.5934513280585586</v>
      </c>
      <c r="D79" s="59"/>
      <c r="E79" s="60"/>
      <c r="F79" s="60"/>
      <c r="G79" s="64"/>
      <c r="H79" s="53"/>
      <c r="I79" s="3"/>
      <c r="J79" s="4"/>
    </row>
    <row r="80" spans="2:10" ht="15" thickBot="1">
      <c r="B80" s="11" t="s">
        <v>64</v>
      </c>
      <c r="C80" s="54">
        <f>C78*C79</f>
        <v>6893630.4159733253</v>
      </c>
      <c r="D80" s="52"/>
      <c r="E80" s="3"/>
      <c r="F80" s="52"/>
      <c r="G80" s="52"/>
      <c r="H80" s="53"/>
      <c r="I80" s="3"/>
      <c r="J80" s="4"/>
    </row>
    <row r="81" spans="2:10" ht="15" thickBot="1">
      <c r="B81" s="65"/>
      <c r="C81" s="66"/>
      <c r="D81" s="67"/>
      <c r="E81" s="68" t="s">
        <v>65</v>
      </c>
      <c r="F81" s="67"/>
      <c r="G81" s="69">
        <f>(C76/G78)-1</f>
        <v>0.15916755663575266</v>
      </c>
      <c r="H81" s="70"/>
      <c r="I81" s="3"/>
      <c r="J81" s="4"/>
    </row>
    <row r="82" spans="2:10" ht="15" thickBot="1">
      <c r="B82" s="65"/>
      <c r="C82" s="67"/>
      <c r="D82" s="67"/>
      <c r="E82" s="67"/>
      <c r="F82" s="67"/>
      <c r="G82" s="67"/>
      <c r="H82" s="67"/>
      <c r="I82" s="67"/>
      <c r="J82" s="70"/>
    </row>
  </sheetData>
  <mergeCells count="2">
    <mergeCell ref="B2:J2"/>
    <mergeCell ref="B44:H4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Oakwood Apartment</vt:lpstr>
    </vt:vector>
  </TitlesOfParts>
  <Company>WSOB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Moussa</dc:creator>
  <cp:lastModifiedBy>kbah Bah</cp:lastModifiedBy>
  <dcterms:created xsi:type="dcterms:W3CDTF">2013-10-28T00:58:47Z</dcterms:created>
  <dcterms:modified xsi:type="dcterms:W3CDTF">2017-04-18T00:29:04Z</dcterms:modified>
</cp:coreProperties>
</file>